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3'!$E$1:$Q$180</definedName>
    <definedName name="_xlnm.Print_Titles" localSheetId="0">'дод 3'!$6:$10</definedName>
    <definedName name="_xlnm.Print_Area" localSheetId="0">'дод 3'!$A$1:$Q$182</definedName>
  </definedNames>
  <calcPr calcId="114210" fullCalcOnLoad="1"/>
</workbook>
</file>

<file path=xl/calcChain.xml><?xml version="1.0" encoding="utf-8"?>
<calcChain xmlns="http://schemas.openxmlformats.org/spreadsheetml/2006/main">
  <c r="F94" i="4"/>
  <c r="Q94"/>
  <c r="F86"/>
  <c r="Q86"/>
  <c r="D67"/>
  <c r="G171"/>
  <c r="P34"/>
  <c r="K34"/>
  <c r="L34"/>
  <c r="P17"/>
  <c r="L17"/>
  <c r="F34"/>
  <c r="P16"/>
  <c r="L16"/>
  <c r="F176"/>
  <c r="L144"/>
  <c r="G13"/>
  <c r="F13"/>
  <c r="G142"/>
  <c r="G141"/>
  <c r="L147"/>
  <c r="P64"/>
  <c r="K64"/>
  <c r="F64"/>
  <c r="Q64"/>
  <c r="L64"/>
  <c r="L47"/>
  <c r="L46"/>
  <c r="G58"/>
  <c r="G16"/>
  <c r="G51"/>
  <c r="F51"/>
  <c r="K51"/>
  <c r="Q51"/>
  <c r="G22"/>
  <c r="F22"/>
  <c r="K22"/>
  <c r="Q22"/>
  <c r="G18"/>
  <c r="G30"/>
  <c r="H126"/>
  <c r="G124"/>
  <c r="F124"/>
  <c r="K124"/>
  <c r="Q124"/>
  <c r="G123"/>
  <c r="I163"/>
  <c r="Q34"/>
  <c r="H108"/>
  <c r="H107"/>
  <c r="I108"/>
  <c r="J108"/>
  <c r="L108"/>
  <c r="L107"/>
  <c r="M108"/>
  <c r="M107"/>
  <c r="N108"/>
  <c r="O108"/>
  <c r="G31"/>
  <c r="F31"/>
  <c r="K31"/>
  <c r="Q31"/>
  <c r="H12"/>
  <c r="H11"/>
  <c r="I12"/>
  <c r="J12"/>
  <c r="L12"/>
  <c r="M12"/>
  <c r="M11"/>
  <c r="N12"/>
  <c r="O12"/>
  <c r="P12"/>
  <c r="H170"/>
  <c r="H169"/>
  <c r="I170"/>
  <c r="J170"/>
  <c r="L170"/>
  <c r="L169"/>
  <c r="M170"/>
  <c r="N170"/>
  <c r="O170"/>
  <c r="P170"/>
  <c r="P169"/>
  <c r="K171"/>
  <c r="K173"/>
  <c r="F173"/>
  <c r="G172"/>
  <c r="G170"/>
  <c r="G169"/>
  <c r="H162"/>
  <c r="I162"/>
  <c r="I161"/>
  <c r="J162"/>
  <c r="J161"/>
  <c r="L162"/>
  <c r="M162"/>
  <c r="M161"/>
  <c r="N162"/>
  <c r="N161"/>
  <c r="O162"/>
  <c r="K167"/>
  <c r="F167"/>
  <c r="G164"/>
  <c r="F164"/>
  <c r="K159"/>
  <c r="F159"/>
  <c r="Q159"/>
  <c r="K156"/>
  <c r="F156"/>
  <c r="Q156"/>
  <c r="K154"/>
  <c r="F154"/>
  <c r="Q154"/>
  <c r="L130"/>
  <c r="L129"/>
  <c r="M130"/>
  <c r="N130"/>
  <c r="N129"/>
  <c r="O130"/>
  <c r="O129"/>
  <c r="K138"/>
  <c r="F138"/>
  <c r="Q138"/>
  <c r="F134"/>
  <c r="P134"/>
  <c r="K134"/>
  <c r="Q134"/>
  <c r="G132"/>
  <c r="G130"/>
  <c r="G129"/>
  <c r="H120"/>
  <c r="I120"/>
  <c r="J120"/>
  <c r="L120"/>
  <c r="M120"/>
  <c r="M119"/>
  <c r="N120"/>
  <c r="N119"/>
  <c r="O120"/>
  <c r="I107"/>
  <c r="F117"/>
  <c r="P117"/>
  <c r="K117"/>
  <c r="Q117"/>
  <c r="K128"/>
  <c r="F128"/>
  <c r="Q128"/>
  <c r="G122"/>
  <c r="G120"/>
  <c r="G119"/>
  <c r="K33"/>
  <c r="K35"/>
  <c r="K36"/>
  <c r="K37"/>
  <c r="K38"/>
  <c r="K39"/>
  <c r="K40"/>
  <c r="K41"/>
  <c r="K42"/>
  <c r="K43"/>
  <c r="K44"/>
  <c r="K45"/>
  <c r="K14"/>
  <c r="K15"/>
  <c r="K16"/>
  <c r="K17"/>
  <c r="K18"/>
  <c r="K19"/>
  <c r="K20"/>
  <c r="K21"/>
  <c r="K23"/>
  <c r="K24"/>
  <c r="K25"/>
  <c r="K26"/>
  <c r="K27"/>
  <c r="K28"/>
  <c r="K29"/>
  <c r="K30"/>
  <c r="K32"/>
  <c r="K13"/>
  <c r="K12"/>
  <c r="K11"/>
  <c r="K63"/>
  <c r="K105"/>
  <c r="K118"/>
  <c r="F118"/>
  <c r="Q118"/>
  <c r="G116"/>
  <c r="G110"/>
  <c r="F105"/>
  <c r="Q105"/>
  <c r="G69"/>
  <c r="G78"/>
  <c r="G67"/>
  <c r="F63"/>
  <c r="Q63"/>
  <c r="M47"/>
  <c r="N47"/>
  <c r="N46"/>
  <c r="O47"/>
  <c r="O46"/>
  <c r="I47"/>
  <c r="H47"/>
  <c r="H46"/>
  <c r="G49"/>
  <c r="G47"/>
  <c r="F43"/>
  <c r="Q43"/>
  <c r="G14"/>
  <c r="G25"/>
  <c r="G29"/>
  <c r="F29"/>
  <c r="Q29"/>
  <c r="F36"/>
  <c r="Q36"/>
  <c r="F35"/>
  <c r="Q35"/>
  <c r="F33"/>
  <c r="Q33"/>
  <c r="F37"/>
  <c r="Q37"/>
  <c r="F38"/>
  <c r="Q38"/>
  <c r="F39"/>
  <c r="Q39"/>
  <c r="F40"/>
  <c r="Q40"/>
  <c r="F41"/>
  <c r="Q41"/>
  <c r="K50"/>
  <c r="K52"/>
  <c r="K53"/>
  <c r="K56"/>
  <c r="K57"/>
  <c r="K58"/>
  <c r="K59"/>
  <c r="K60"/>
  <c r="K61"/>
  <c r="K62"/>
  <c r="J47"/>
  <c r="I11"/>
  <c r="I46"/>
  <c r="I119"/>
  <c r="I130"/>
  <c r="I129"/>
  <c r="I169"/>
  <c r="I78"/>
  <c r="I67"/>
  <c r="I66"/>
  <c r="I179"/>
  <c r="F14"/>
  <c r="Q14"/>
  <c r="F15"/>
  <c r="F16"/>
  <c r="Q16"/>
  <c r="F17"/>
  <c r="F18"/>
  <c r="Q18"/>
  <c r="F19"/>
  <c r="Q19"/>
  <c r="F20"/>
  <c r="Q20"/>
  <c r="F21"/>
  <c r="Q21"/>
  <c r="F23"/>
  <c r="Q23"/>
  <c r="F24"/>
  <c r="Q24"/>
  <c r="F25"/>
  <c r="Q25"/>
  <c r="F26"/>
  <c r="Q26"/>
  <c r="F27"/>
  <c r="Q27"/>
  <c r="F28"/>
  <c r="Q28"/>
  <c r="F30"/>
  <c r="Q30"/>
  <c r="F32"/>
  <c r="Q32"/>
  <c r="F42"/>
  <c r="Q42"/>
  <c r="F44"/>
  <c r="Q44"/>
  <c r="F45"/>
  <c r="Q45"/>
  <c r="F116"/>
  <c r="F109"/>
  <c r="F110"/>
  <c r="F111"/>
  <c r="F112"/>
  <c r="F113"/>
  <c r="F114"/>
  <c r="F115"/>
  <c r="F108"/>
  <c r="K110"/>
  <c r="Q110"/>
  <c r="F141"/>
  <c r="F131"/>
  <c r="F132"/>
  <c r="F133"/>
  <c r="F135"/>
  <c r="F136"/>
  <c r="F137"/>
  <c r="F139"/>
  <c r="F140"/>
  <c r="F142"/>
  <c r="F143"/>
  <c r="F144"/>
  <c r="F145"/>
  <c r="F146"/>
  <c r="F147"/>
  <c r="F148"/>
  <c r="F149"/>
  <c r="F150"/>
  <c r="F151"/>
  <c r="F152"/>
  <c r="F153"/>
  <c r="F155"/>
  <c r="F157"/>
  <c r="F158"/>
  <c r="F160"/>
  <c r="F130"/>
  <c r="K132"/>
  <c r="Q132"/>
  <c r="P136"/>
  <c r="K136"/>
  <c r="Q136"/>
  <c r="K155"/>
  <c r="Q155"/>
  <c r="F121"/>
  <c r="P121"/>
  <c r="K121"/>
  <c r="Q121"/>
  <c r="F123"/>
  <c r="P123"/>
  <c r="K123"/>
  <c r="Q123"/>
  <c r="F126"/>
  <c r="F125"/>
  <c r="K125"/>
  <c r="Q125"/>
  <c r="F122"/>
  <c r="F178"/>
  <c r="F177"/>
  <c r="F175"/>
  <c r="K175"/>
  <c r="Q175"/>
  <c r="F174"/>
  <c r="Q174"/>
  <c r="J78"/>
  <c r="J67"/>
  <c r="J66"/>
  <c r="F163"/>
  <c r="F165"/>
  <c r="K165"/>
  <c r="Q165"/>
  <c r="F166"/>
  <c r="F168"/>
  <c r="K126"/>
  <c r="L11"/>
  <c r="P127"/>
  <c r="P120"/>
  <c r="P119"/>
  <c r="P163"/>
  <c r="K163"/>
  <c r="Q163"/>
  <c r="P149"/>
  <c r="K149"/>
  <c r="Q149"/>
  <c r="P153"/>
  <c r="K153"/>
  <c r="Q153"/>
  <c r="F75"/>
  <c r="K75"/>
  <c r="Q75"/>
  <c r="F77"/>
  <c r="K77"/>
  <c r="Q77"/>
  <c r="F50"/>
  <c r="H119"/>
  <c r="K127"/>
  <c r="L119"/>
  <c r="L161"/>
  <c r="K137"/>
  <c r="Q137"/>
  <c r="P147"/>
  <c r="K147"/>
  <c r="Q147"/>
  <c r="P116"/>
  <c r="K116"/>
  <c r="Q116"/>
  <c r="P168"/>
  <c r="K168"/>
  <c r="Q168"/>
  <c r="P166"/>
  <c r="K166"/>
  <c r="K164"/>
  <c r="K162"/>
  <c r="K161"/>
  <c r="F57"/>
  <c r="Q57"/>
  <c r="F69"/>
  <c r="K69"/>
  <c r="Q69"/>
  <c r="F49"/>
  <c r="K49"/>
  <c r="K65"/>
  <c r="K48"/>
  <c r="K47"/>
  <c r="K46"/>
  <c r="F65"/>
  <c r="Q65"/>
  <c r="P157"/>
  <c r="K157"/>
  <c r="Q157"/>
  <c r="K176"/>
  <c r="Q176"/>
  <c r="O161"/>
  <c r="H161"/>
  <c r="D162"/>
  <c r="P104"/>
  <c r="K104"/>
  <c r="F104"/>
  <c r="Q104"/>
  <c r="F70"/>
  <c r="K70"/>
  <c r="Q70"/>
  <c r="Q59"/>
  <c r="F58"/>
  <c r="Q58"/>
  <c r="P144"/>
  <c r="K144"/>
  <c r="Q144"/>
  <c r="P151"/>
  <c r="K151"/>
  <c r="Q151"/>
  <c r="P109"/>
  <c r="K109"/>
  <c r="K111"/>
  <c r="K112"/>
  <c r="K113"/>
  <c r="P114"/>
  <c r="K114"/>
  <c r="K115"/>
  <c r="K108"/>
  <c r="K107"/>
  <c r="K142"/>
  <c r="Q142"/>
  <c r="F76"/>
  <c r="K76"/>
  <c r="Q76"/>
  <c r="F100"/>
  <c r="K100"/>
  <c r="F52"/>
  <c r="Q52"/>
  <c r="F96"/>
  <c r="K96"/>
  <c r="Q113"/>
  <c r="F54"/>
  <c r="Q54"/>
  <c r="F48"/>
  <c r="Q48"/>
  <c r="F85"/>
  <c r="K85"/>
  <c r="F78"/>
  <c r="F71"/>
  <c r="K71"/>
  <c r="P146"/>
  <c r="K146"/>
  <c r="P141"/>
  <c r="K141"/>
  <c r="Q141"/>
  <c r="F61"/>
  <c r="Q61"/>
  <c r="P145"/>
  <c r="K145"/>
  <c r="Q145"/>
  <c r="P143"/>
  <c r="K143"/>
  <c r="Q143"/>
  <c r="J130"/>
  <c r="J129"/>
  <c r="J11"/>
  <c r="J46"/>
  <c r="J107"/>
  <c r="J119"/>
  <c r="J169"/>
  <c r="J179"/>
  <c r="K160"/>
  <c r="Q160"/>
  <c r="P150"/>
  <c r="K150"/>
  <c r="G88"/>
  <c r="F88"/>
  <c r="K88"/>
  <c r="Q88"/>
  <c r="M129"/>
  <c r="P152"/>
  <c r="K152"/>
  <c r="Q152"/>
  <c r="P140"/>
  <c r="K140"/>
  <c r="Q140"/>
  <c r="P148"/>
  <c r="K148"/>
  <c r="Q148"/>
  <c r="F62"/>
  <c r="Q62"/>
  <c r="H130"/>
  <c r="H129"/>
  <c r="O119"/>
  <c r="O11"/>
  <c r="K106"/>
  <c r="F106"/>
  <c r="K133"/>
  <c r="K101"/>
  <c r="F101"/>
  <c r="Q101"/>
  <c r="M46"/>
  <c r="M78"/>
  <c r="N78"/>
  <c r="N67"/>
  <c r="N66"/>
  <c r="O78"/>
  <c r="O67"/>
  <c r="O66"/>
  <c r="P78"/>
  <c r="L78"/>
  <c r="H78"/>
  <c r="H67"/>
  <c r="H66"/>
  <c r="F99"/>
  <c r="K99"/>
  <c r="F97"/>
  <c r="K97"/>
  <c r="Q97"/>
  <c r="F98"/>
  <c r="K98"/>
  <c r="Q98"/>
  <c r="F93"/>
  <c r="Q122"/>
  <c r="K177"/>
  <c r="Q177"/>
  <c r="F95"/>
  <c r="F127"/>
  <c r="F103"/>
  <c r="K103"/>
  <c r="Q103"/>
  <c r="K178"/>
  <c r="Q178"/>
  <c r="K172"/>
  <c r="K170"/>
  <c r="K169"/>
  <c r="D170"/>
  <c r="K158"/>
  <c r="Q158"/>
  <c r="K139"/>
  <c r="Q139"/>
  <c r="K135"/>
  <c r="K131"/>
  <c r="Q131"/>
  <c r="D130"/>
  <c r="D120"/>
  <c r="Q115"/>
  <c r="Q111"/>
  <c r="Q112"/>
  <c r="O107"/>
  <c r="N107"/>
  <c r="D108"/>
  <c r="K95"/>
  <c r="K74"/>
  <c r="F74"/>
  <c r="Q74"/>
  <c r="K73"/>
  <c r="F73"/>
  <c r="Q73"/>
  <c r="K93"/>
  <c r="K92"/>
  <c r="F92"/>
  <c r="Q92"/>
  <c r="K91"/>
  <c r="F91"/>
  <c r="Q91"/>
  <c r="K90"/>
  <c r="F90"/>
  <c r="K89"/>
  <c r="F89"/>
  <c r="K84"/>
  <c r="F84"/>
  <c r="K83"/>
  <c r="F83"/>
  <c r="Q83"/>
  <c r="K82"/>
  <c r="F82"/>
  <c r="Q82"/>
  <c r="K81"/>
  <c r="K80"/>
  <c r="F80"/>
  <c r="K79"/>
  <c r="K78"/>
  <c r="K68"/>
  <c r="K72"/>
  <c r="K87"/>
  <c r="K102"/>
  <c r="F79"/>
  <c r="F87"/>
  <c r="F72"/>
  <c r="F60"/>
  <c r="Q60"/>
  <c r="F53"/>
  <c r="Q53"/>
  <c r="N11"/>
  <c r="Q135"/>
  <c r="F102"/>
  <c r="Q102"/>
  <c r="F56"/>
  <c r="Q56"/>
  <c r="F81"/>
  <c r="P11"/>
  <c r="Q55"/>
  <c r="Q126"/>
  <c r="F68"/>
  <c r="Q68"/>
  <c r="Q133"/>
  <c r="Q89"/>
  <c r="Q93"/>
  <c r="M67"/>
  <c r="M66"/>
  <c r="P162"/>
  <c r="P161"/>
  <c r="L67"/>
  <c r="L66"/>
  <c r="G108"/>
  <c r="G107"/>
  <c r="Q17"/>
  <c r="Q15"/>
  <c r="P130"/>
  <c r="P129"/>
  <c r="Q173"/>
  <c r="Q167"/>
  <c r="Q50"/>
  <c r="Q87"/>
  <c r="Q106"/>
  <c r="Q85"/>
  <c r="Q99"/>
  <c r="Q49"/>
  <c r="Q100"/>
  <c r="Q81"/>
  <c r="Q84"/>
  <c r="Q95"/>
  <c r="Q72"/>
  <c r="Q71"/>
  <c r="Q80"/>
  <c r="Q90"/>
  <c r="Q96"/>
  <c r="M169"/>
  <c r="O169"/>
  <c r="N169"/>
  <c r="F171"/>
  <c r="Q171"/>
  <c r="Q108"/>
  <c r="Q107"/>
  <c r="F107"/>
  <c r="Q127"/>
  <c r="K120"/>
  <c r="K119"/>
  <c r="F162"/>
  <c r="Q164"/>
  <c r="F12"/>
  <c r="Q13"/>
  <c r="Q150"/>
  <c r="N179"/>
  <c r="O179"/>
  <c r="Q78"/>
  <c r="Q166"/>
  <c r="Q114"/>
  <c r="F129"/>
  <c r="G46"/>
  <c r="F47"/>
  <c r="F67"/>
  <c r="G66"/>
  <c r="K67"/>
  <c r="K66"/>
  <c r="L179"/>
  <c r="Q146"/>
  <c r="K130"/>
  <c r="K129"/>
  <c r="K179"/>
  <c r="M179"/>
  <c r="H179"/>
  <c r="F172"/>
  <c r="F170"/>
  <c r="Q79"/>
  <c r="P108"/>
  <c r="P107"/>
  <c r="P67"/>
  <c r="P66"/>
  <c r="G12"/>
  <c r="G11"/>
  <c r="G162"/>
  <c r="G161"/>
  <c r="G179"/>
  <c r="F120"/>
  <c r="Q109"/>
  <c r="Q172"/>
  <c r="P47"/>
  <c r="P46"/>
  <c r="P179"/>
  <c r="Q120"/>
  <c r="F119"/>
  <c r="Q119"/>
  <c r="Q47"/>
  <c r="F46"/>
  <c r="Q46"/>
  <c r="Q12"/>
  <c r="F11"/>
  <c r="Q129"/>
  <c r="F169"/>
  <c r="Q169"/>
  <c r="Q170"/>
  <c r="Q162"/>
  <c r="F161"/>
  <c r="Q161"/>
  <c r="Q67"/>
  <c r="F66"/>
  <c r="Q66"/>
  <c r="Q130"/>
  <c r="Q11"/>
  <c r="F179"/>
  <c r="Q179"/>
</calcChain>
</file>

<file path=xl/sharedStrings.xml><?xml version="1.0" encoding="utf-8"?>
<sst xmlns="http://schemas.openxmlformats.org/spreadsheetml/2006/main" count="720" uniqueCount="509">
  <si>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</si>
  <si>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</si>
  <si>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</si>
  <si>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</si>
  <si>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</si>
  <si>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</si>
  <si>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</si>
  <si>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</si>
  <si>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</si>
  <si>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</si>
  <si>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</si>
  <si>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</si>
  <si>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</si>
  <si>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</si>
  <si>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</si>
  <si>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</si>
  <si>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</si>
  <si>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</si>
  <si>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</si>
  <si>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</si>
  <si>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</si>
  <si>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</si>
  <si>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</si>
  <si>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</si>
  <si>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</si>
  <si>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</si>
  <si>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</si>
  <si>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</si>
  <si>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</si>
  <si>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</si>
  <si>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</si>
  <si>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</si>
  <si>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</si>
  <si>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</si>
  <si>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</si>
  <si>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</si>
  <si>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</si>
  <si>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</si>
  <si>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</si>
  <si>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</si>
  <si>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</si>
  <si>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</si>
  <si>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</si>
  <si>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</si>
  <si>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</si>
  <si>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</si>
  <si>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</si>
  <si>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</si>
  <si>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</si>
  <si>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</si>
  <si>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</si>
  <si>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</si>
  <si>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</si>
  <si>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</si>
  <si>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</si>
  <si>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</si>
  <si>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</si>
  <si>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</si>
  <si>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</si>
  <si>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</si>
  <si>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</si>
  <si>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</si>
  <si>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</si>
  <si>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</si>
  <si>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</si>
  <si>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</si>
  <si>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</si>
  <si>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</si>
  <si>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</si>
  <si>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</si>
  <si>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</si>
  <si>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</si>
  <si>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</si>
  <si>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</si>
  <si>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</si>
  <si>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</si>
  <si>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</si>
  <si>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</si>
  <si>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</si>
  <si>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</si>
  <si>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</si>
  <si>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</si>
  <si>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</si>
  <si>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</si>
  <si>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</si>
  <si>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</si>
  <si>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</si>
  <si>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</si>
  <si>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</si>
  <si>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</si>
  <si>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</si>
  <si>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</si>
  <si>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</si>
  <si>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</si>
  <si>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</si>
  <si>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</si>
  <si>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</si>
  <si>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</si>
  <si>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</si>
  <si>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</si>
  <si>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</si>
  <si>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</si>
  <si>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</si>
  <si>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</si>
  <si>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</si>
  <si>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</si>
  <si>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</si>
  <si>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</si>
  <si>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</si>
  <si>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</si>
  <si>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</si>
  <si>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</si>
  <si>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</si>
  <si>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</si>
  <si>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</si>
  <si>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</si>
  <si>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</si>
  <si>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</si>
  <si>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</si>
  <si>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</si>
  <si>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</si>
  <si>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</si>
  <si>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</si>
  <si>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</si>
  <si>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</si>
  <si>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</si>
  <si>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</si>
  <si>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</si>
  <si>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</si>
  <si>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</si>
  <si>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</si>
  <si>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</si>
  <si>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</si>
  <si>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</si>
  <si>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</si>
  <si>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</si>
  <si>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</si>
  <si>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</si>
  <si>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</si>
  <si>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</si>
  <si>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</si>
  <si>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</si>
  <si>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</si>
  <si>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</si>
  <si>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</si>
  <si>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</si>
  <si>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</si>
  <si>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</si>
  <si>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</si>
  <si>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</si>
  <si>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</si>
  <si>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</si>
  <si>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</si>
  <si>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</si>
  <si>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</si>
  <si>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</si>
  <si>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</si>
  <si>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</si>
  <si>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</si>
  <si>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</si>
  <si>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</si>
  <si>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</si>
  <si>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</si>
  <si>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</si>
  <si>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</si>
  <si>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</si>
  <si>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</si>
  <si>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</si>
  <si>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</si>
  <si>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</si>
  <si>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</si>
  <si>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</si>
  <si>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</si>
  <si>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</si>
  <si>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</si>
  <si>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</si>
  <si>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</si>
  <si>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</si>
  <si>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</si>
  <si>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</si>
  <si>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</si>
  <si>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</si>
  <si>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</si>
  <si>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</si>
  <si>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</si>
  <si>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</si>
  <si>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</si>
  <si>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</si>
  <si>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</si>
  <si>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</si>
  <si>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</si>
  <si>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</si>
  <si>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</si>
  <si>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</si>
  <si>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</si>
  <si>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</si>
  <si>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</si>
  <si>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</si>
  <si>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</si>
  <si>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</si>
  <si>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</si>
  <si>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</si>
  <si>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</si>
  <si>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</si>
  <si>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</si>
  <si>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</si>
  <si>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</si>
  <si>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</si>
  <si>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</si>
  <si>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</si>
  <si>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</si>
  <si>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</si>
  <si>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</si>
  <si>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</si>
  <si>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</si>
  <si>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</si>
  <si>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</si>
  <si>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</si>
  <si>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</si>
  <si>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</si>
  <si>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</si>
  <si>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</si>
  <si>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</si>
  <si>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</si>
  <si>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</si>
  <si>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</si>
  <si>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</si>
  <si>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</si>
  <si>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</si>
  <si>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</si>
  <si>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</si>
  <si>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</si>
  <si>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</si>
  <si>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</si>
  <si>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</si>
  <si>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</si>
  <si>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</si>
  <si>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</si>
  <si>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</si>
  <si>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</si>
  <si>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</si>
  <si>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</si>
  <si>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</si>
  <si>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</si>
  <si>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</si>
  <si>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</si>
  <si>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</si>
  <si>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</si>
  <si>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</si>
  <si>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</si>
  <si>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</si>
  <si>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</si>
  <si>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</si>
  <si>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</si>
  <si>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</si>
  <si>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</si>
  <si>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</si>
  <si>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</si>
  <si>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</si>
  <si>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</si>
  <si>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</si>
  <si>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</si>
  <si>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</si>
  <si>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</si>
  <si>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</si>
  <si>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</si>
  <si>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</si>
  <si>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</si>
  <si>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</si>
  <si>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</si>
  <si>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</si>
  <si>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</si>
  <si>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</si>
  <si>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</si>
  <si>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</si>
  <si>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</si>
  <si>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</si>
  <si>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</si>
  <si>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</si>
  <si>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</si>
  <si>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</si>
  <si>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</si>
  <si>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</si>
  <si>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</si>
  <si>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</si>
  <si>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</si>
  <si>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</si>
  <si>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</si>
  <si>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</si>
  <si>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</si>
  <si>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</si>
  <si>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</si>
  <si>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</si>
  <si>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</si>
  <si>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</si>
  <si>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</si>
  <si>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</si>
  <si>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</si>
  <si>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</si>
  <si>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</si>
  <si>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</si>
  <si>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</si>
  <si>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</si>
  <si>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</si>
  <si>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</si>
  <si>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</si>
  <si>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</si>
  <si>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</si>
  <si>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</si>
  <si>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</si>
  <si>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</si>
  <si>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</si>
  <si>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</si>
  <si>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</si>
  <si>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</si>
  <si>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</si>
  <si>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</si>
  <si>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</si>
  <si>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</si>
  <si>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</si>
  <si>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</si>
  <si>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</si>
  <si>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</si>
  <si>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</si>
  <si>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</si>
  <si>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</si>
  <si>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</si>
  <si>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</si>
  <si>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</si>
  <si>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</si>
  <si>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</si>
  <si>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</si>
  <si>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</si>
  <si>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</si>
  <si>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</si>
  <si>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</si>
  <si>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</si>
  <si>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</si>
  <si>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</si>
  <si>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</si>
  <si>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</si>
  <si>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</si>
  <si>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</si>
  <si>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</si>
  <si>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</si>
  <si>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</si>
  <si>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</si>
  <si>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</si>
  <si>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</si>
  <si>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</si>
  <si>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</si>
  <si>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</si>
  <si>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</si>
  <si>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Управління комунального майна  та земельних віднгосин</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</si>
  <si>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</si>
  <si>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</si>
  <si>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</si>
  <si>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</si>
  <si>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</si>
  <si>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</si>
  <si>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</si>
  <si>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</si>
  <si>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</si>
  <si>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</si>
  <si>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</si>
  <si>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</si>
  <si>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</si>
  <si>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</si>
  <si>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</si>
  <si>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</si>
  <si>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</si>
  <si>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</si>
  <si>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</si>
  <si>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</si>
  <si>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</si>
  <si>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</si>
  <si>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</si>
  <si>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</si>
  <si>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</si>
  <si>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</si>
  <si>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</si>
  <si>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</si>
  <si>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</si>
  <si>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</si>
  <si>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</si>
  <si>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</si>
  <si>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</si>
  <si>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</si>
  <si>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</si>
  <si>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</si>
  <si>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</si>
  <si>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</si>
  <si>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</si>
  <si>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</si>
  <si>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</si>
  <si>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</si>
  <si>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</si>
  <si>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</si>
  <si>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</si>
  <si>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</si>
  <si>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</si>
  <si>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</si>
  <si>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</si>
  <si>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</si>
  <si>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</si>
  <si>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</si>
  <si>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</si>
  <si>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</si>
  <si>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</si>
  <si>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</si>
  <si>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</si>
  <si>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</si>
  <si>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</si>
  <si>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</si>
  <si>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</si>
  <si>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</si>
  <si>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</si>
  <si>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</si>
  <si>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</si>
  <si>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</si>
  <si>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</si>
  <si>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</si>
  <si>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</si>
  <si>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</si>
  <si>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</si>
  <si>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</si>
  <si>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</si>
  <si>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</si>
  <si>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</si>
  <si>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</si>
  <si>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</si>
  <si>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</si>
  <si>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</si>
  <si>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</si>
  <si>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</si>
  <si>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</si>
  <si>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</si>
  <si>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</si>
  <si>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</si>
  <si>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</si>
  <si>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</si>
  <si>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</si>
  <si>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</si>
  <si>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</si>
  <si>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</si>
  <si>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</si>
  <si>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</si>
  <si>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</si>
  <si>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</si>
  <si>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</si>
  <si>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</si>
  <si>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</si>
  <si>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</si>
  <si>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</si>
  <si>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</si>
  <si>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</si>
  <si>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</si>
  <si>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</si>
  <si>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</si>
  <si>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</si>
  <si>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</si>
  <si>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</si>
  <si>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</si>
  <si>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</si>
  <si>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</si>
  <si>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</si>
  <si>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</si>
  <si>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</si>
  <si>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</si>
  <si>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</si>
  <si>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</si>
  <si>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</si>
  <si>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</si>
  <si>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</si>
  <si>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</si>
  <si>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</si>
  <si>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</si>
  <si>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</si>
  <si>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</si>
  <si>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</si>
  <si>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</si>
  <si>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</si>
  <si>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</si>
  <si>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</si>
  <si>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</si>
  <si>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</si>
  <si>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</si>
  <si>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</si>
  <si>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</si>
  <si>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</si>
  <si>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</si>
  <si>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загальної середньої освіти закладами загальної середньої освіти (у тому  числі з дошкільними підрозділами (відділеннями, групами))</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</si>
  <si>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</si>
  <si>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</si>
  <si>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</si>
  <si>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</si>
  <si>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</si>
  <si>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</si>
  <si>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r>
      <t xml:space="preserve">Код Типової програмної класифікації видатків та кредитування місцевого бюджету       </t>
    </r>
    <r>
      <rPr>
        <b/>
        <sz val="10"/>
        <rFont val="Times New Roman"/>
        <family val="1"/>
        <charset val="204"/>
      </rPr>
      <t xml:space="preserve">           </t>
    </r>
  </si>
  <si>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</si>
  <si>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</si>
  <si>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</si>
  <si>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 xml:space="preserve">"Про бюджет Ніжинської міської об’єднаної територіальної громади  на 2020р." </t>
  </si>
  <si>
    <t>Додаток 3</t>
  </si>
  <si>
    <t>до рішення виконавчого  комітету</t>
  </si>
  <si>
    <t>Перший заступник міського голови з питань</t>
  </si>
  <si>
    <t>діяльності виконавчих органів ради</t>
  </si>
  <si>
    <t>Г.М. Олійник</t>
  </si>
  <si>
    <t xml:space="preserve"> від 23  грудня  2019р. </t>
  </si>
</sst>
</file>

<file path=xl/styles.xml><?xml version="1.0" encoding="utf-8"?>
<styleSheet xmlns="http://schemas.openxmlformats.org/spreadsheetml/2006/main">
  <numFmts count="4">
    <numFmt numFmtId="164" formatCode="_-* #,##0.00\ _₽_-;\-* #,##0.00\ _₽_-;_-* &quot;-&quot;??\ _₽_-;_-@_-"/>
    <numFmt numFmtId="165" formatCode="_-* #,##0.00&quot;грн.&quot;_-;\-* #,##0.00&quot;грн.&quot;_-;_-* &quot;-&quot;??&quot;грн.&quot;_-;_-@_-"/>
    <numFmt numFmtId="166" formatCode="000000"/>
    <numFmt numFmtId="167"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b/>
      <sz val="16"/>
      <name val="Times New Roman"/>
      <family val="1"/>
      <charset val="204"/>
    </font>
    <font>
      <b/>
      <sz val="18"/>
      <name val="Times New Roman"/>
      <family val="1"/>
      <charset val="204"/>
    </font>
    <font>
      <sz val="10"/>
      <name val="Arial Cyr"/>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thin">
        <color indexed="64"/>
      </bottom>
      <diagonal/>
    </border>
    <border>
      <left style="hair">
        <color indexed="64"/>
      </left>
      <right style="hair">
        <color indexed="64"/>
      </right>
      <top/>
      <bottom/>
      <diagonal/>
    </border>
    <border>
      <left/>
      <right/>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42">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pplyProtection="1">
      <alignment horizontal="center" vertical="center" wrapText="1"/>
      <protection locked="0"/>
    </xf>
    <xf numFmtId="166" fontId="2" fillId="0" borderId="3"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6"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2"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3"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6" fontId="2" fillId="3" borderId="1" xfId="0" applyNumberFormat="1" applyFont="1" applyFill="1" applyBorder="1" applyAlignment="1" applyProtection="1">
      <alignment horizontal="left" vertical="center" wrapText="1"/>
      <protection locked="0"/>
    </xf>
    <xf numFmtId="166"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2" fillId="0" borderId="2" xfId="0" applyFont="1" applyFill="1" applyBorder="1" applyAlignment="1">
      <alignment horizontal="justify" vertical="center" wrapText="1"/>
    </xf>
    <xf numFmtId="166" fontId="4"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wrapText="1"/>
    </xf>
    <xf numFmtId="166"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lignment horizontal="left" vertical="center" wrapText="1"/>
    </xf>
    <xf numFmtId="49" fontId="4" fillId="2" borderId="1" xfId="0" applyNumberFormat="1" applyFont="1" applyFill="1" applyBorder="1" applyAlignment="1" applyProtection="1">
      <alignment horizontal="right" vertical="center" wrapText="1"/>
      <protection locked="0"/>
    </xf>
    <xf numFmtId="0" fontId="3" fillId="2"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4" fillId="2" borderId="1" xfId="0" applyNumberFormat="1" applyFont="1" applyFill="1" applyBorder="1" applyAlignment="1" applyProtection="1">
      <alignment horizontal="right" vertical="center" wrapText="1"/>
    </xf>
    <xf numFmtId="4" fontId="3" fillId="0" borderId="1" xfId="0" applyNumberFormat="1" applyFont="1" applyFill="1" applyBorder="1" applyAlignment="1" applyProtection="1">
      <alignment horizontal="right" vertical="center" wrapText="1"/>
      <protection locked="0"/>
    </xf>
    <xf numFmtId="4" fontId="4"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2" borderId="1" xfId="0" applyNumberFormat="1" applyFont="1" applyFill="1" applyBorder="1" applyAlignment="1" applyProtection="1">
      <alignment horizontal="right" vertical="center" wrapText="1"/>
    </xf>
    <xf numFmtId="4" fontId="3" fillId="3" borderId="1" xfId="0" applyNumberFormat="1" applyFont="1" applyFill="1" applyBorder="1" applyAlignment="1" applyProtection="1">
      <alignment horizontal="right" vertical="center" wrapText="1"/>
    </xf>
    <xf numFmtId="3" fontId="3" fillId="3"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164" fontId="3" fillId="2" borderId="1" xfId="2" applyFont="1" applyFill="1" applyBorder="1" applyAlignment="1" applyProtection="1">
      <alignment horizontal="right" vertical="center" wrapText="1"/>
    </xf>
    <xf numFmtId="164" fontId="3" fillId="0" borderId="1" xfId="2" applyFont="1" applyFill="1" applyBorder="1" applyAlignment="1" applyProtection="1">
      <alignment horizontal="right" vertical="center" wrapText="1"/>
    </xf>
    <xf numFmtId="164" fontId="3" fillId="0" borderId="0" xfId="2" applyFont="1" applyFill="1" applyAlignment="1" applyProtection="1">
      <alignment vertical="center" wrapText="1"/>
      <protection locked="0"/>
    </xf>
    <xf numFmtId="164" fontId="3" fillId="3" borderId="0" xfId="2" applyFont="1" applyFill="1" applyAlignment="1" applyProtection="1">
      <alignment horizontal="center" vertical="center" wrapText="1"/>
      <protection locked="0"/>
    </xf>
    <xf numFmtId="167"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0" fontId="2" fillId="0" borderId="0" xfId="0" applyFont="1" applyFill="1" applyBorder="1" applyAlignment="1" applyProtection="1">
      <alignment vertical="center" wrapText="1"/>
      <protection locked="0"/>
    </xf>
    <xf numFmtId="0" fontId="2" fillId="0" borderId="0" xfId="0" applyFont="1" applyFill="1" applyAlignment="1" applyProtection="1">
      <alignment vertical="center" wrapText="1"/>
      <protection locked="0"/>
    </xf>
    <xf numFmtId="0" fontId="6" fillId="0" borderId="0" xfId="0" applyFont="1" applyFill="1"/>
    <xf numFmtId="0" fontId="6" fillId="0" borderId="0" xfId="0" applyFont="1"/>
    <xf numFmtId="0" fontId="6" fillId="0" borderId="0" xfId="0" applyFont="1" applyAlignment="1"/>
    <xf numFmtId="0" fontId="6" fillId="0" borderId="0" xfId="0" applyFont="1" applyFill="1" applyAlignment="1" applyProtection="1">
      <alignment vertical="center"/>
      <protection locked="0"/>
    </xf>
    <xf numFmtId="0" fontId="6" fillId="0" borderId="0" xfId="0" applyFont="1" applyFill="1" applyAlignment="1" applyProtection="1">
      <alignment horizontal="right" vertical="center"/>
      <protection locked="0"/>
    </xf>
    <xf numFmtId="4" fontId="6" fillId="0" borderId="0" xfId="0" applyNumberFormat="1" applyFont="1" applyFill="1" applyAlignment="1" applyProtection="1">
      <alignment vertical="center"/>
      <protection locked="0"/>
    </xf>
    <xf numFmtId="0" fontId="11" fillId="0" borderId="1" xfId="0" applyFont="1" applyFill="1" applyBorder="1" applyAlignment="1" applyProtection="1">
      <alignment horizontal="center" vertical="center" wrapText="1"/>
      <protection locked="0"/>
    </xf>
    <xf numFmtId="0" fontId="15" fillId="0" borderId="0" xfId="0" applyFont="1" applyFill="1" applyBorder="1" applyAlignment="1" applyProtection="1">
      <alignment horizontal="center" vertical="center"/>
      <protection locked="0"/>
    </xf>
    <xf numFmtId="0" fontId="12" fillId="0" borderId="1" xfId="0" applyFont="1" applyFill="1" applyBorder="1" applyAlignment="1" applyProtection="1">
      <alignment horizontal="center" vertical="center" wrapText="1"/>
      <protection locked="0"/>
    </xf>
    <xf numFmtId="0" fontId="11" fillId="0" borderId="3"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xf numFmtId="0" fontId="6" fillId="0" borderId="0" xfId="0" applyFont="1" applyAlignment="1">
      <alignment horizontal="center"/>
    </xf>
    <xf numFmtId="0" fontId="2" fillId="0" borderId="0" xfId="0" applyFont="1" applyFill="1" applyBorder="1" applyAlignment="1" applyProtection="1">
      <alignment horizontal="center" vertical="center" wrapText="1"/>
      <protection locked="0"/>
    </xf>
    <xf numFmtId="0" fontId="2" fillId="0" borderId="0" xfId="0" applyFont="1" applyFill="1" applyAlignment="1" applyProtection="1">
      <alignment horizontal="center" vertical="center"/>
      <protection locked="0"/>
    </xf>
    <xf numFmtId="0" fontId="11" fillId="0" borderId="7" xfId="0" applyNumberFormat="1" applyFont="1" applyFill="1" applyBorder="1" applyAlignment="1" applyProtection="1">
      <alignment horizontal="center" vertical="center"/>
    </xf>
    <xf numFmtId="0" fontId="16" fillId="0" borderId="1" xfId="0" applyFont="1" applyFill="1" applyBorder="1" applyAlignment="1">
      <alignment horizontal="center" vertical="center"/>
    </xf>
    <xf numFmtId="0" fontId="10" fillId="0" borderId="1" xfId="0" applyFont="1" applyFill="1" applyBorder="1" applyAlignment="1" applyProtection="1">
      <alignment horizontal="center" vertical="center" wrapText="1"/>
      <protection locked="0"/>
    </xf>
    <xf numFmtId="0" fontId="4" fillId="0" borderId="0" xfId="0" applyFont="1" applyFill="1" applyAlignment="1" applyProtection="1">
      <alignment horizontal="center" vertical="center" wrapText="1"/>
      <protection locked="0"/>
    </xf>
    <xf numFmtId="0" fontId="2" fillId="0" borderId="0" xfId="0" applyFont="1" applyFill="1" applyAlignment="1" applyProtection="1">
      <alignment horizontal="center" vertical="center" wrapText="1"/>
      <protection locked="0"/>
    </xf>
    <xf numFmtId="0" fontId="16" fillId="0" borderId="1" xfId="0" applyFont="1" applyBorder="1" applyAlignment="1">
      <alignment horizontal="center" vertical="center"/>
    </xf>
    <xf numFmtId="0" fontId="14" fillId="0" borderId="0" xfId="0" applyFont="1" applyFill="1" applyAlignment="1" applyProtection="1">
      <alignment horizontal="center" vertical="center" wrapText="1"/>
      <protection locked="0"/>
    </xf>
    <xf numFmtId="0" fontId="11" fillId="0" borderId="5" xfId="0" applyNumberFormat="1" applyFont="1" applyFill="1" applyBorder="1" applyAlignment="1" applyProtection="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83"/>
  <sheetViews>
    <sheetView tabSelected="1" view="pageBreakPreview" topLeftCell="A172" zoomScale="70" zoomScaleNormal="60" zoomScaleSheetLayoutView="55" workbookViewId="0">
      <selection activeCell="A181" sqref="A181:IV182"/>
    </sheetView>
  </sheetViews>
  <sheetFormatPr defaultRowHeight="24.75" customHeight="1"/>
  <cols>
    <col min="1" max="1" width="16.5703125" style="55" customWidth="1"/>
    <col min="2" max="2" width="16.85546875" style="55" customWidth="1"/>
    <col min="3" max="3" width="10.28515625" style="55" customWidth="1"/>
    <col min="4" max="4" width="48.28515625" style="1" customWidth="1"/>
    <col min="5" max="5" width="6.85546875" style="34" hidden="1" customWidth="1"/>
    <col min="6" max="6" width="19.85546875" style="106" customWidth="1"/>
    <col min="7" max="7" width="20.85546875" style="106" customWidth="1"/>
    <col min="8" max="8" width="19" style="106" customWidth="1"/>
    <col min="9" max="9" width="18.140625" style="106" customWidth="1"/>
    <col min="10" max="10" width="15.140625" style="106" customWidth="1"/>
    <col min="11" max="11" width="19" style="106" customWidth="1"/>
    <col min="12" max="12" width="18.140625" style="106" customWidth="1"/>
    <col min="13" max="13" width="18.42578125" style="106" customWidth="1"/>
    <col min="14" max="15" width="19" style="106" customWidth="1"/>
    <col min="16" max="16" width="19.5703125" style="106" customWidth="1"/>
    <col min="17" max="17" width="26.28515625" style="106" customWidth="1"/>
    <col min="18" max="18" width="28.42578125" style="55" customWidth="1"/>
    <col min="19" max="19" width="17.42578125" style="55" customWidth="1"/>
    <col min="20" max="20" width="23.7109375" style="56" customWidth="1"/>
    <col min="21" max="16384" width="9.140625" style="55"/>
  </cols>
  <sheetData>
    <row r="1" spans="1:20" s="8" customFormat="1" ht="18" customHeight="1">
      <c r="D1" s="2"/>
      <c r="F1" s="88"/>
      <c r="G1" s="89"/>
      <c r="H1" s="88"/>
      <c r="I1" s="88"/>
      <c r="J1" s="88"/>
      <c r="K1" s="88"/>
      <c r="L1" s="88"/>
      <c r="M1" s="88"/>
      <c r="N1" s="115"/>
      <c r="O1" s="115"/>
      <c r="P1" s="137" t="s">
        <v>503</v>
      </c>
      <c r="Q1" s="137"/>
      <c r="T1" s="35"/>
    </row>
    <row r="2" spans="1:20" s="8" customFormat="1" ht="18" customHeight="1">
      <c r="A2" s="140" t="s">
        <v>330</v>
      </c>
      <c r="B2" s="140"/>
      <c r="C2" s="140"/>
      <c r="D2" s="140"/>
      <c r="E2" s="140"/>
      <c r="F2" s="140"/>
      <c r="G2" s="140"/>
      <c r="H2" s="140"/>
      <c r="I2" s="140"/>
      <c r="J2" s="140"/>
      <c r="K2" s="140"/>
      <c r="L2" s="140"/>
      <c r="M2" s="140"/>
      <c r="N2" s="116"/>
      <c r="O2" s="116"/>
      <c r="P2" s="133" t="s">
        <v>504</v>
      </c>
      <c r="Q2" s="133"/>
      <c r="T2" s="35"/>
    </row>
    <row r="3" spans="1:20" s="8" customFormat="1" ht="39.75" customHeight="1">
      <c r="A3" s="140" t="s">
        <v>501</v>
      </c>
      <c r="B3" s="140"/>
      <c r="C3" s="140"/>
      <c r="D3" s="140"/>
      <c r="E3" s="140"/>
      <c r="F3" s="140"/>
      <c r="G3" s="140"/>
      <c r="H3" s="140"/>
      <c r="I3" s="140"/>
      <c r="J3" s="140"/>
      <c r="K3" s="140"/>
      <c r="L3" s="140"/>
      <c r="M3" s="140"/>
      <c r="N3" s="117"/>
      <c r="O3" s="117"/>
      <c r="P3" s="132" t="s">
        <v>502</v>
      </c>
      <c r="Q3" s="132"/>
      <c r="T3" s="35"/>
    </row>
    <row r="4" spans="1:20" s="8" customFormat="1" ht="15.75" customHeight="1">
      <c r="A4" s="141">
        <v>25538000000</v>
      </c>
      <c r="B4" s="141"/>
      <c r="C4" s="141"/>
      <c r="D4" s="2"/>
      <c r="E4" s="45"/>
      <c r="F4" s="90"/>
      <c r="G4" s="90"/>
      <c r="H4" s="90"/>
      <c r="I4" s="90"/>
      <c r="J4" s="90"/>
      <c r="K4" s="90"/>
      <c r="L4" s="90"/>
      <c r="M4" s="90"/>
      <c r="O4" s="118"/>
      <c r="P4" s="138" t="s">
        <v>508</v>
      </c>
      <c r="Q4" s="138"/>
      <c r="T4" s="35"/>
    </row>
    <row r="5" spans="1:20" s="8" customFormat="1" ht="12.75" customHeight="1">
      <c r="A5" s="134" t="s">
        <v>500</v>
      </c>
      <c r="B5" s="134"/>
      <c r="C5" s="134"/>
      <c r="D5" s="2"/>
      <c r="E5" s="14"/>
      <c r="F5" s="90"/>
      <c r="G5" s="90"/>
      <c r="H5" s="90"/>
      <c r="I5" s="90"/>
      <c r="J5" s="90"/>
      <c r="K5" s="90"/>
      <c r="L5" s="90"/>
      <c r="M5" s="90"/>
      <c r="N5" s="90"/>
      <c r="O5" s="90"/>
      <c r="P5" s="91"/>
      <c r="Q5" s="91"/>
      <c r="T5" s="35"/>
    </row>
    <row r="6" spans="1:20" s="107" customFormat="1" ht="21.6" customHeight="1">
      <c r="A6" s="125" t="s">
        <v>364</v>
      </c>
      <c r="B6" s="128" t="s">
        <v>498</v>
      </c>
      <c r="C6" s="136" t="s">
        <v>295</v>
      </c>
      <c r="D6" s="127" t="s">
        <v>490</v>
      </c>
      <c r="E6" s="127" t="s">
        <v>59</v>
      </c>
      <c r="F6" s="127" t="s">
        <v>296</v>
      </c>
      <c r="G6" s="127"/>
      <c r="H6" s="127"/>
      <c r="I6" s="127"/>
      <c r="J6" s="87"/>
      <c r="K6" s="127" t="s">
        <v>297</v>
      </c>
      <c r="L6" s="139"/>
      <c r="M6" s="139"/>
      <c r="N6" s="139"/>
      <c r="O6" s="139"/>
      <c r="P6" s="139"/>
      <c r="Q6" s="127" t="s">
        <v>0</v>
      </c>
      <c r="T6" s="108"/>
    </row>
    <row r="7" spans="1:20" s="107" customFormat="1" ht="25.15" customHeight="1">
      <c r="A7" s="125"/>
      <c r="B7" s="129"/>
      <c r="C7" s="136"/>
      <c r="D7" s="127"/>
      <c r="E7" s="127"/>
      <c r="F7" s="127" t="s">
        <v>206</v>
      </c>
      <c r="G7" s="127" t="s">
        <v>47</v>
      </c>
      <c r="H7" s="125" t="s">
        <v>26</v>
      </c>
      <c r="I7" s="125"/>
      <c r="J7" s="127" t="s">
        <v>48</v>
      </c>
      <c r="K7" s="127" t="s">
        <v>206</v>
      </c>
      <c r="L7" s="127" t="s">
        <v>298</v>
      </c>
      <c r="M7" s="127" t="s">
        <v>49</v>
      </c>
      <c r="N7" s="125" t="s">
        <v>26</v>
      </c>
      <c r="O7" s="125"/>
      <c r="P7" s="127" t="s">
        <v>50</v>
      </c>
      <c r="Q7" s="127"/>
      <c r="T7" s="108"/>
    </row>
    <row r="8" spans="1:20" s="107" customFormat="1" ht="16.5" customHeight="1">
      <c r="A8" s="125"/>
      <c r="B8" s="129"/>
      <c r="C8" s="136"/>
      <c r="D8" s="127"/>
      <c r="E8" s="127"/>
      <c r="F8" s="127"/>
      <c r="G8" s="127"/>
      <c r="H8" s="127" t="s">
        <v>54</v>
      </c>
      <c r="I8" s="127" t="s">
        <v>21</v>
      </c>
      <c r="J8" s="127"/>
      <c r="K8" s="127"/>
      <c r="L8" s="135"/>
      <c r="M8" s="135"/>
      <c r="N8" s="127" t="s">
        <v>299</v>
      </c>
      <c r="O8" s="127" t="s">
        <v>21</v>
      </c>
      <c r="P8" s="135"/>
      <c r="Q8" s="127"/>
      <c r="T8" s="108"/>
    </row>
    <row r="9" spans="1:20" s="107" customFormat="1" ht="60.6" customHeight="1">
      <c r="A9" s="125"/>
      <c r="B9" s="130"/>
      <c r="C9" s="136"/>
      <c r="D9" s="127"/>
      <c r="E9" s="127"/>
      <c r="F9" s="127"/>
      <c r="G9" s="127"/>
      <c r="H9" s="127"/>
      <c r="I9" s="127"/>
      <c r="J9" s="127"/>
      <c r="K9" s="127"/>
      <c r="L9" s="135"/>
      <c r="M9" s="135"/>
      <c r="N9" s="127"/>
      <c r="O9" s="127"/>
      <c r="P9" s="135"/>
      <c r="Q9" s="127"/>
      <c r="T9" s="108"/>
    </row>
    <row r="10" spans="1:20" s="18" customFormat="1" ht="18" customHeight="1">
      <c r="A10" s="57">
        <v>1</v>
      </c>
      <c r="B10" s="57">
        <v>2</v>
      </c>
      <c r="C10" s="57">
        <v>3</v>
      </c>
      <c r="D10" s="57">
        <v>4</v>
      </c>
      <c r="E10" s="57">
        <v>4</v>
      </c>
      <c r="F10" s="57">
        <v>5</v>
      </c>
      <c r="G10" s="57">
        <v>6</v>
      </c>
      <c r="H10" s="57">
        <v>7</v>
      </c>
      <c r="I10" s="57">
        <v>8</v>
      </c>
      <c r="J10" s="57">
        <v>9</v>
      </c>
      <c r="K10" s="57">
        <v>10</v>
      </c>
      <c r="L10" s="57">
        <v>11</v>
      </c>
      <c r="M10" s="57">
        <v>12</v>
      </c>
      <c r="N10" s="57">
        <v>13</v>
      </c>
      <c r="O10" s="57">
        <v>14</v>
      </c>
      <c r="P10" s="57">
        <v>15</v>
      </c>
      <c r="Q10" s="57">
        <v>17</v>
      </c>
      <c r="T10" s="19"/>
    </row>
    <row r="11" spans="1:20" s="38" customFormat="1" ht="40.5" customHeight="1">
      <c r="A11" s="20" t="s">
        <v>118</v>
      </c>
      <c r="B11" s="20" t="s">
        <v>118</v>
      </c>
      <c r="C11" s="36"/>
      <c r="D11" s="74" t="s">
        <v>114</v>
      </c>
      <c r="E11" s="37" t="s">
        <v>1</v>
      </c>
      <c r="F11" s="78">
        <f>F12</f>
        <v>59946885</v>
      </c>
      <c r="G11" s="78">
        <f>G12</f>
        <v>59946885</v>
      </c>
      <c r="H11" s="11">
        <f t="shared" ref="H11:P11" si="0">H12</f>
        <v>20463300</v>
      </c>
      <c r="I11" s="11">
        <f t="shared" si="0"/>
        <v>692900</v>
      </c>
      <c r="J11" s="11">
        <f t="shared" si="0"/>
        <v>0</v>
      </c>
      <c r="K11" s="78">
        <f t="shared" si="0"/>
        <v>5103782</v>
      </c>
      <c r="L11" s="78">
        <f t="shared" si="0"/>
        <v>5018382</v>
      </c>
      <c r="M11" s="11">
        <f t="shared" si="0"/>
        <v>85400</v>
      </c>
      <c r="N11" s="11">
        <f t="shared" si="0"/>
        <v>0</v>
      </c>
      <c r="O11" s="11">
        <f t="shared" si="0"/>
        <v>0</v>
      </c>
      <c r="P11" s="11">
        <f t="shared" si="0"/>
        <v>5018382</v>
      </c>
      <c r="Q11" s="78">
        <f t="shared" ref="Q11:Q45" si="1">F11+K11</f>
        <v>65050667</v>
      </c>
      <c r="T11" s="39"/>
    </row>
    <row r="12" spans="1:20" s="38" customFormat="1" ht="33" customHeight="1">
      <c r="A12" s="21" t="s">
        <v>119</v>
      </c>
      <c r="B12" s="21" t="s">
        <v>119</v>
      </c>
      <c r="C12" s="40"/>
      <c r="D12" s="75" t="s">
        <v>114</v>
      </c>
      <c r="E12" s="41"/>
      <c r="F12" s="4">
        <f>SUM(F13:F45)</f>
        <v>59946885</v>
      </c>
      <c r="G12" s="4">
        <f t="shared" ref="G12:P12" si="2">SUM(G13:G45)</f>
        <v>59946885</v>
      </c>
      <c r="H12" s="4">
        <f t="shared" si="2"/>
        <v>20463300</v>
      </c>
      <c r="I12" s="4">
        <f t="shared" si="2"/>
        <v>692900</v>
      </c>
      <c r="J12" s="4">
        <f t="shared" si="2"/>
        <v>0</v>
      </c>
      <c r="K12" s="4">
        <f t="shared" si="2"/>
        <v>5103782</v>
      </c>
      <c r="L12" s="4">
        <f t="shared" si="2"/>
        <v>5018382</v>
      </c>
      <c r="M12" s="4">
        <f t="shared" si="2"/>
        <v>85400</v>
      </c>
      <c r="N12" s="4">
        <f t="shared" si="2"/>
        <v>0</v>
      </c>
      <c r="O12" s="4">
        <f t="shared" si="2"/>
        <v>0</v>
      </c>
      <c r="P12" s="4">
        <f t="shared" si="2"/>
        <v>5018382</v>
      </c>
      <c r="Q12" s="4">
        <f t="shared" si="1"/>
        <v>65050667</v>
      </c>
      <c r="R12" s="111"/>
      <c r="T12" s="39"/>
    </row>
    <row r="13" spans="1:20" s="42" customFormat="1" ht="49.15" customHeight="1">
      <c r="A13" s="22" t="s">
        <v>120</v>
      </c>
      <c r="B13" s="22" t="s">
        <v>365</v>
      </c>
      <c r="C13" s="22" t="s">
        <v>61</v>
      </c>
      <c r="D13" s="58" t="s">
        <v>313</v>
      </c>
      <c r="E13" s="3" t="s">
        <v>2</v>
      </c>
      <c r="F13" s="4">
        <f t="shared" ref="F13:F70" si="3">G13+J13</f>
        <v>19691100</v>
      </c>
      <c r="G13" s="4">
        <f>19691100</f>
        <v>19691100</v>
      </c>
      <c r="H13" s="12">
        <v>18296000</v>
      </c>
      <c r="I13" s="12">
        <v>578600</v>
      </c>
      <c r="J13" s="12"/>
      <c r="K13" s="4">
        <f t="shared" ref="K13:K45" si="4">M13+P13</f>
        <v>216400</v>
      </c>
      <c r="L13" s="4">
        <v>131000</v>
      </c>
      <c r="M13" s="4">
        <v>85400</v>
      </c>
      <c r="N13" s="4"/>
      <c r="O13" s="12"/>
      <c r="P13" s="12">
        <v>131000</v>
      </c>
      <c r="Q13" s="4">
        <f t="shared" si="1"/>
        <v>19907500</v>
      </c>
      <c r="T13" s="35"/>
    </row>
    <row r="14" spans="1:20" s="42" customFormat="1" ht="36" customHeight="1">
      <c r="A14" s="22" t="s">
        <v>138</v>
      </c>
      <c r="B14" s="22" t="s">
        <v>282</v>
      </c>
      <c r="C14" s="22" t="s">
        <v>72</v>
      </c>
      <c r="D14" s="58" t="s">
        <v>139</v>
      </c>
      <c r="E14" s="3"/>
      <c r="F14" s="4">
        <f t="shared" si="3"/>
        <v>249000</v>
      </c>
      <c r="G14" s="4">
        <f>90000+66000+21000+70000+2000</f>
        <v>249000</v>
      </c>
      <c r="H14" s="12"/>
      <c r="I14" s="12"/>
      <c r="J14" s="12"/>
      <c r="K14" s="4">
        <f t="shared" si="4"/>
        <v>0</v>
      </c>
      <c r="L14" s="4"/>
      <c r="M14" s="4"/>
      <c r="N14" s="4"/>
      <c r="O14" s="12"/>
      <c r="P14" s="12"/>
      <c r="Q14" s="4">
        <f t="shared" si="1"/>
        <v>249000</v>
      </c>
      <c r="T14" s="35"/>
    </row>
    <row r="15" spans="1:20" s="38" customFormat="1" ht="36" customHeight="1">
      <c r="A15" s="22" t="s">
        <v>121</v>
      </c>
      <c r="B15" s="22" t="s">
        <v>366</v>
      </c>
      <c r="C15" s="24" t="s">
        <v>62</v>
      </c>
      <c r="D15" s="59" t="s">
        <v>88</v>
      </c>
      <c r="E15" s="10" t="s">
        <v>60</v>
      </c>
      <c r="F15" s="4">
        <f t="shared" si="3"/>
        <v>19392700</v>
      </c>
      <c r="G15" s="4">
        <v>19392700</v>
      </c>
      <c r="H15" s="12"/>
      <c r="I15" s="12"/>
      <c r="J15" s="12"/>
      <c r="K15" s="4">
        <f t="shared" si="4"/>
        <v>728000</v>
      </c>
      <c r="L15" s="4">
        <v>728000</v>
      </c>
      <c r="M15" s="4"/>
      <c r="N15" s="4"/>
      <c r="O15" s="12"/>
      <c r="P15" s="92">
        <v>728000</v>
      </c>
      <c r="Q15" s="4">
        <f t="shared" si="1"/>
        <v>20120700</v>
      </c>
      <c r="T15" s="39"/>
    </row>
    <row r="16" spans="1:20" s="38" customFormat="1" ht="36" customHeight="1">
      <c r="A16" s="22" t="s">
        <v>126</v>
      </c>
      <c r="B16" s="22" t="s">
        <v>367</v>
      </c>
      <c r="C16" s="22" t="s">
        <v>63</v>
      </c>
      <c r="D16" s="61" t="s">
        <v>89</v>
      </c>
      <c r="E16" s="7" t="s">
        <v>55</v>
      </c>
      <c r="F16" s="4">
        <f>G16+J16</f>
        <v>7687200</v>
      </c>
      <c r="G16" s="4">
        <f>7637200+50000</f>
        <v>7687200</v>
      </c>
      <c r="H16" s="12"/>
      <c r="I16" s="12"/>
      <c r="J16" s="12"/>
      <c r="K16" s="4">
        <f t="shared" si="4"/>
        <v>1597202</v>
      </c>
      <c r="L16" s="4">
        <f>1747202-150000</f>
        <v>1597202</v>
      </c>
      <c r="M16" s="4"/>
      <c r="N16" s="4"/>
      <c r="O16" s="12"/>
      <c r="P16" s="12">
        <f>1747202-150000</f>
        <v>1597202</v>
      </c>
      <c r="Q16" s="4">
        <f t="shared" si="1"/>
        <v>9284402</v>
      </c>
      <c r="T16" s="39"/>
    </row>
    <row r="17" spans="1:20" s="38" customFormat="1" ht="36" customHeight="1">
      <c r="A17" s="22" t="s">
        <v>125</v>
      </c>
      <c r="B17" s="22" t="s">
        <v>368</v>
      </c>
      <c r="C17" s="22" t="s">
        <v>64</v>
      </c>
      <c r="D17" s="60" t="s">
        <v>109</v>
      </c>
      <c r="E17" s="7"/>
      <c r="F17" s="4">
        <f>G17+J17</f>
        <v>1754500</v>
      </c>
      <c r="G17" s="4">
        <v>1754500</v>
      </c>
      <c r="H17" s="12"/>
      <c r="I17" s="12"/>
      <c r="J17" s="12"/>
      <c r="K17" s="4">
        <f t="shared" si="4"/>
        <v>320600</v>
      </c>
      <c r="L17" s="4">
        <f>1220600-900000</f>
        <v>320600</v>
      </c>
      <c r="M17" s="4"/>
      <c r="N17" s="4"/>
      <c r="O17" s="12"/>
      <c r="P17" s="92">
        <f>1220600-900000</f>
        <v>320600</v>
      </c>
      <c r="Q17" s="4">
        <f t="shared" si="1"/>
        <v>2075100</v>
      </c>
      <c r="T17" s="39"/>
    </row>
    <row r="18" spans="1:20" s="38" customFormat="1" ht="56.25" customHeight="1">
      <c r="A18" s="22" t="s">
        <v>219</v>
      </c>
      <c r="B18" s="22" t="s">
        <v>369</v>
      </c>
      <c r="C18" s="22" t="s">
        <v>221</v>
      </c>
      <c r="D18" s="60" t="s">
        <v>220</v>
      </c>
      <c r="E18" s="7"/>
      <c r="F18" s="4">
        <f>G18+J18</f>
        <v>2720000</v>
      </c>
      <c r="G18" s="4">
        <f>1900000+820000</f>
        <v>2720000</v>
      </c>
      <c r="H18" s="12"/>
      <c r="I18" s="12"/>
      <c r="J18" s="12"/>
      <c r="K18" s="4">
        <f t="shared" si="4"/>
        <v>0</v>
      </c>
      <c r="L18" s="4"/>
      <c r="M18" s="4"/>
      <c r="N18" s="4"/>
      <c r="O18" s="12"/>
      <c r="P18" s="12"/>
      <c r="Q18" s="4">
        <f t="shared" si="1"/>
        <v>2720000</v>
      </c>
      <c r="T18" s="39"/>
    </row>
    <row r="19" spans="1:20" s="38" customFormat="1" ht="42" customHeight="1">
      <c r="A19" s="22" t="s">
        <v>122</v>
      </c>
      <c r="B19" s="22" t="s">
        <v>370</v>
      </c>
      <c r="C19" s="22" t="s">
        <v>65</v>
      </c>
      <c r="D19" s="60" t="s">
        <v>111</v>
      </c>
      <c r="E19" s="7"/>
      <c r="F19" s="4">
        <f t="shared" si="3"/>
        <v>50000</v>
      </c>
      <c r="G19" s="4">
        <v>50000</v>
      </c>
      <c r="H19" s="12"/>
      <c r="I19" s="12"/>
      <c r="J19" s="12"/>
      <c r="K19" s="4">
        <f t="shared" si="4"/>
        <v>0</v>
      </c>
      <c r="L19" s="4"/>
      <c r="M19" s="4"/>
      <c r="N19" s="4"/>
      <c r="O19" s="12"/>
      <c r="P19" s="92"/>
      <c r="Q19" s="4">
        <f t="shared" si="1"/>
        <v>50000</v>
      </c>
      <c r="T19" s="39"/>
    </row>
    <row r="20" spans="1:20" s="38" customFormat="1" ht="42" customHeight="1">
      <c r="A20" s="22" t="s">
        <v>123</v>
      </c>
      <c r="B20" s="22" t="s">
        <v>371</v>
      </c>
      <c r="C20" s="22" t="s">
        <v>65</v>
      </c>
      <c r="D20" s="60" t="s">
        <v>110</v>
      </c>
      <c r="E20" s="7"/>
      <c r="F20" s="4">
        <f t="shared" si="3"/>
        <v>140000</v>
      </c>
      <c r="G20" s="4">
        <v>140000</v>
      </c>
      <c r="H20" s="12"/>
      <c r="I20" s="12"/>
      <c r="J20" s="12"/>
      <c r="K20" s="4">
        <f t="shared" si="4"/>
        <v>0</v>
      </c>
      <c r="L20" s="4"/>
      <c r="M20" s="4"/>
      <c r="N20" s="4"/>
      <c r="O20" s="12"/>
      <c r="P20" s="92"/>
      <c r="Q20" s="4">
        <f t="shared" si="1"/>
        <v>140000</v>
      </c>
      <c r="T20" s="39"/>
    </row>
    <row r="21" spans="1:20" s="38" customFormat="1" ht="44.25" customHeight="1">
      <c r="A21" s="22" t="s">
        <v>124</v>
      </c>
      <c r="B21" s="22" t="s">
        <v>372</v>
      </c>
      <c r="C21" s="22" t="s">
        <v>65</v>
      </c>
      <c r="D21" s="60" t="s">
        <v>112</v>
      </c>
      <c r="E21" s="7"/>
      <c r="F21" s="4">
        <f t="shared" si="3"/>
        <v>25000</v>
      </c>
      <c r="G21" s="4">
        <v>25000</v>
      </c>
      <c r="H21" s="12"/>
      <c r="I21" s="12"/>
      <c r="J21" s="12"/>
      <c r="K21" s="4">
        <f t="shared" si="4"/>
        <v>0</v>
      </c>
      <c r="L21" s="4"/>
      <c r="M21" s="4"/>
      <c r="N21" s="4"/>
      <c r="O21" s="12"/>
      <c r="P21" s="92"/>
      <c r="Q21" s="4">
        <f t="shared" si="1"/>
        <v>25000</v>
      </c>
      <c r="T21" s="39"/>
    </row>
    <row r="22" spans="1:20" s="38" customFormat="1" ht="55.5" customHeight="1">
      <c r="A22" s="22" t="s">
        <v>127</v>
      </c>
      <c r="B22" s="22" t="s">
        <v>373</v>
      </c>
      <c r="C22" s="22" t="s">
        <v>65</v>
      </c>
      <c r="D22" s="60" t="s">
        <v>222</v>
      </c>
      <c r="E22" s="7"/>
      <c r="F22" s="4">
        <f>G22+J22</f>
        <v>700000</v>
      </c>
      <c r="G22" s="4">
        <f>165600+534400</f>
        <v>700000</v>
      </c>
      <c r="H22" s="12"/>
      <c r="I22" s="12"/>
      <c r="J22" s="12"/>
      <c r="K22" s="4">
        <f t="shared" si="4"/>
        <v>0</v>
      </c>
      <c r="L22" s="4"/>
      <c r="M22" s="4"/>
      <c r="N22" s="4"/>
      <c r="O22" s="12"/>
      <c r="P22" s="12"/>
      <c r="Q22" s="4">
        <f t="shared" si="1"/>
        <v>700000</v>
      </c>
      <c r="T22" s="39"/>
    </row>
    <row r="23" spans="1:20" s="38" customFormat="1" ht="55.5" hidden="1" customHeight="1">
      <c r="A23" s="22" t="s">
        <v>240</v>
      </c>
      <c r="B23" s="22" t="s">
        <v>374</v>
      </c>
      <c r="C23" s="22" t="s">
        <v>65</v>
      </c>
      <c r="D23" s="60" t="s">
        <v>251</v>
      </c>
      <c r="E23" s="7"/>
      <c r="F23" s="4">
        <f>G23+J23</f>
        <v>0</v>
      </c>
      <c r="G23" s="4"/>
      <c r="H23" s="12"/>
      <c r="I23" s="12"/>
      <c r="J23" s="12"/>
      <c r="K23" s="4">
        <f t="shared" si="4"/>
        <v>0</v>
      </c>
      <c r="L23" s="4"/>
      <c r="M23" s="4"/>
      <c r="N23" s="4"/>
      <c r="O23" s="12"/>
      <c r="P23" s="12"/>
      <c r="Q23" s="4">
        <f t="shared" si="1"/>
        <v>0</v>
      </c>
      <c r="T23" s="39"/>
    </row>
    <row r="24" spans="1:20" s="38" customFormat="1" ht="55.5" hidden="1" customHeight="1">
      <c r="A24" s="22" t="s">
        <v>223</v>
      </c>
      <c r="B24" s="22" t="s">
        <v>375</v>
      </c>
      <c r="C24" s="22" t="s">
        <v>65</v>
      </c>
      <c r="D24" s="61" t="s">
        <v>300</v>
      </c>
      <c r="E24" s="7"/>
      <c r="F24" s="4">
        <f t="shared" si="3"/>
        <v>0</v>
      </c>
      <c r="G24" s="4"/>
      <c r="H24" s="12"/>
      <c r="I24" s="12"/>
      <c r="J24" s="12"/>
      <c r="K24" s="4">
        <f t="shared" si="4"/>
        <v>0</v>
      </c>
      <c r="L24" s="4"/>
      <c r="M24" s="4"/>
      <c r="N24" s="4"/>
      <c r="O24" s="12"/>
      <c r="P24" s="12"/>
      <c r="Q24" s="4">
        <f t="shared" si="1"/>
        <v>0</v>
      </c>
      <c r="T24" s="39"/>
    </row>
    <row r="25" spans="1:20" s="38" customFormat="1" ht="55.5" customHeight="1">
      <c r="A25" s="22" t="s">
        <v>224</v>
      </c>
      <c r="B25" s="22" t="s">
        <v>376</v>
      </c>
      <c r="C25" s="22" t="s">
        <v>65</v>
      </c>
      <c r="D25" s="61" t="s">
        <v>301</v>
      </c>
      <c r="E25" s="7"/>
      <c r="F25" s="4">
        <f t="shared" si="3"/>
        <v>174000</v>
      </c>
      <c r="G25" s="4">
        <f>44000+130000</f>
        <v>174000</v>
      </c>
      <c r="H25" s="12"/>
      <c r="I25" s="12"/>
      <c r="J25" s="12"/>
      <c r="K25" s="4">
        <f t="shared" si="4"/>
        <v>0</v>
      </c>
      <c r="L25" s="4"/>
      <c r="M25" s="4"/>
      <c r="N25" s="4"/>
      <c r="O25" s="12"/>
      <c r="P25" s="12"/>
      <c r="Q25" s="4">
        <f t="shared" si="1"/>
        <v>174000</v>
      </c>
      <c r="T25" s="39"/>
    </row>
    <row r="26" spans="1:20" s="8" customFormat="1" ht="55.5" customHeight="1">
      <c r="A26" s="22" t="s">
        <v>128</v>
      </c>
      <c r="B26" s="22" t="s">
        <v>377</v>
      </c>
      <c r="C26" s="22" t="s">
        <v>67</v>
      </c>
      <c r="D26" s="61" t="s">
        <v>90</v>
      </c>
      <c r="E26" s="7" t="s">
        <v>38</v>
      </c>
      <c r="F26" s="4">
        <f t="shared" si="3"/>
        <v>20000</v>
      </c>
      <c r="G26" s="4">
        <v>20000</v>
      </c>
      <c r="H26" s="12"/>
      <c r="I26" s="12"/>
      <c r="J26" s="12"/>
      <c r="K26" s="4">
        <f t="shared" si="4"/>
        <v>0</v>
      </c>
      <c r="L26" s="4"/>
      <c r="M26" s="4"/>
      <c r="N26" s="4"/>
      <c r="O26" s="12"/>
      <c r="P26" s="12"/>
      <c r="Q26" s="4">
        <f t="shared" si="1"/>
        <v>20000</v>
      </c>
      <c r="T26" s="35"/>
    </row>
    <row r="27" spans="1:20" s="8" customFormat="1" ht="55.5" customHeight="1">
      <c r="A27" s="23" t="s">
        <v>129</v>
      </c>
      <c r="B27" s="26">
        <v>2121</v>
      </c>
      <c r="C27" s="23" t="s">
        <v>67</v>
      </c>
      <c r="D27" s="62" t="s">
        <v>314</v>
      </c>
      <c r="E27" s="7" t="s">
        <v>36</v>
      </c>
      <c r="F27" s="4">
        <f t="shared" si="3"/>
        <v>2324500</v>
      </c>
      <c r="G27" s="4">
        <v>2324500</v>
      </c>
      <c r="H27" s="12">
        <v>2167300</v>
      </c>
      <c r="I27" s="12">
        <v>114300</v>
      </c>
      <c r="J27" s="12"/>
      <c r="K27" s="4">
        <f t="shared" si="4"/>
        <v>0</v>
      </c>
      <c r="L27" s="4"/>
      <c r="M27" s="4"/>
      <c r="N27" s="4"/>
      <c r="O27" s="12"/>
      <c r="P27" s="12"/>
      <c r="Q27" s="4">
        <f t="shared" si="1"/>
        <v>2324500</v>
      </c>
      <c r="T27" s="35"/>
    </row>
    <row r="28" spans="1:20" s="8" customFormat="1" ht="55.5" customHeight="1">
      <c r="A28" s="22" t="s">
        <v>130</v>
      </c>
      <c r="B28" s="22" t="s">
        <v>378</v>
      </c>
      <c r="C28" s="22" t="s">
        <v>67</v>
      </c>
      <c r="D28" s="62" t="s">
        <v>91</v>
      </c>
      <c r="E28" s="7"/>
      <c r="F28" s="4">
        <f>G28+J28</f>
        <v>5000</v>
      </c>
      <c r="G28" s="4">
        <v>5000</v>
      </c>
      <c r="H28" s="12"/>
      <c r="I28" s="12"/>
      <c r="J28" s="12"/>
      <c r="K28" s="4">
        <f t="shared" si="4"/>
        <v>0</v>
      </c>
      <c r="L28" s="4"/>
      <c r="M28" s="4"/>
      <c r="N28" s="4"/>
      <c r="O28" s="12"/>
      <c r="P28" s="12"/>
      <c r="Q28" s="4">
        <f t="shared" si="1"/>
        <v>5000</v>
      </c>
      <c r="T28" s="35"/>
    </row>
    <row r="29" spans="1:20" s="8" customFormat="1" ht="54.75" customHeight="1">
      <c r="A29" s="22" t="s">
        <v>131</v>
      </c>
      <c r="B29" s="22" t="s">
        <v>379</v>
      </c>
      <c r="C29" s="22" t="s">
        <v>67</v>
      </c>
      <c r="D29" s="61" t="s">
        <v>113</v>
      </c>
      <c r="E29" s="7" t="s">
        <v>16</v>
      </c>
      <c r="F29" s="4">
        <f t="shared" si="3"/>
        <v>77000</v>
      </c>
      <c r="G29" s="4">
        <f>42000+35000</f>
        <v>77000</v>
      </c>
      <c r="H29" s="12"/>
      <c r="I29" s="12"/>
      <c r="J29" s="12"/>
      <c r="K29" s="4">
        <f t="shared" si="4"/>
        <v>0</v>
      </c>
      <c r="L29" s="4"/>
      <c r="M29" s="4"/>
      <c r="N29" s="4"/>
      <c r="O29" s="12"/>
      <c r="P29" s="12"/>
      <c r="Q29" s="4">
        <f t="shared" si="1"/>
        <v>77000</v>
      </c>
      <c r="T29" s="35"/>
    </row>
    <row r="30" spans="1:20" s="8" customFormat="1" ht="54.75" customHeight="1">
      <c r="A30" s="22" t="s">
        <v>360</v>
      </c>
      <c r="B30" s="22" t="s">
        <v>380</v>
      </c>
      <c r="C30" s="22" t="s">
        <v>67</v>
      </c>
      <c r="D30" s="61" t="s">
        <v>361</v>
      </c>
      <c r="E30" s="7"/>
      <c r="F30" s="4">
        <f t="shared" si="3"/>
        <v>553600</v>
      </c>
      <c r="G30" s="4">
        <f>36000+517600</f>
        <v>553600</v>
      </c>
      <c r="H30" s="12"/>
      <c r="I30" s="12"/>
      <c r="J30" s="12"/>
      <c r="K30" s="4">
        <f t="shared" si="4"/>
        <v>18980</v>
      </c>
      <c r="L30" s="4">
        <v>18980</v>
      </c>
      <c r="M30" s="4"/>
      <c r="N30" s="4"/>
      <c r="O30" s="12"/>
      <c r="P30" s="12">
        <v>18980</v>
      </c>
      <c r="Q30" s="4">
        <f t="shared" si="1"/>
        <v>572580</v>
      </c>
      <c r="T30" s="35"/>
    </row>
    <row r="31" spans="1:20" s="8" customFormat="1" ht="54.75" customHeight="1">
      <c r="A31" s="22" t="s">
        <v>225</v>
      </c>
      <c r="B31" s="22" t="s">
        <v>381</v>
      </c>
      <c r="C31" s="22" t="s">
        <v>66</v>
      </c>
      <c r="D31" s="61" t="s">
        <v>226</v>
      </c>
      <c r="E31" s="7"/>
      <c r="F31" s="4">
        <f>G31+J31</f>
        <v>1892200</v>
      </c>
      <c r="G31" s="4">
        <f>1715000+68000+109200</f>
        <v>1892200</v>
      </c>
      <c r="H31" s="12"/>
      <c r="I31" s="12"/>
      <c r="J31" s="12"/>
      <c r="K31" s="4">
        <f t="shared" si="4"/>
        <v>0</v>
      </c>
      <c r="L31" s="4"/>
      <c r="M31" s="4"/>
      <c r="N31" s="4"/>
      <c r="O31" s="12"/>
      <c r="P31" s="12"/>
      <c r="Q31" s="4">
        <f t="shared" si="1"/>
        <v>1892200</v>
      </c>
      <c r="T31" s="35"/>
    </row>
    <row r="32" spans="1:20" s="8" customFormat="1" ht="38.25" customHeight="1">
      <c r="A32" s="22" t="s">
        <v>325</v>
      </c>
      <c r="B32" s="22" t="s">
        <v>382</v>
      </c>
      <c r="C32" s="22" t="s">
        <v>324</v>
      </c>
      <c r="D32" s="62" t="s">
        <v>326</v>
      </c>
      <c r="E32" s="7" t="s">
        <v>20</v>
      </c>
      <c r="F32" s="4">
        <f t="shared" si="3"/>
        <v>0</v>
      </c>
      <c r="G32" s="4"/>
      <c r="H32" s="12"/>
      <c r="I32" s="12"/>
      <c r="J32" s="12"/>
      <c r="K32" s="4">
        <f t="shared" si="4"/>
        <v>400000</v>
      </c>
      <c r="L32" s="4">
        <v>400000</v>
      </c>
      <c r="M32" s="4"/>
      <c r="N32" s="4"/>
      <c r="O32" s="12"/>
      <c r="P32" s="12">
        <v>400000</v>
      </c>
      <c r="Q32" s="4">
        <f t="shared" si="1"/>
        <v>400000</v>
      </c>
      <c r="T32" s="35"/>
    </row>
    <row r="33" spans="1:20" s="8" customFormat="1" ht="80.25" hidden="1" customHeight="1">
      <c r="A33" s="22" t="s">
        <v>346</v>
      </c>
      <c r="B33" s="22" t="s">
        <v>383</v>
      </c>
      <c r="C33" s="22" t="s">
        <v>324</v>
      </c>
      <c r="D33" s="62" t="s">
        <v>347</v>
      </c>
      <c r="E33" s="13"/>
      <c r="F33" s="4">
        <f t="shared" si="3"/>
        <v>0</v>
      </c>
      <c r="G33" s="93"/>
      <c r="H33" s="94"/>
      <c r="I33" s="94"/>
      <c r="J33" s="94"/>
      <c r="K33" s="4">
        <f t="shared" si="4"/>
        <v>0</v>
      </c>
      <c r="L33" s="93"/>
      <c r="M33" s="93"/>
      <c r="N33" s="93"/>
      <c r="O33" s="94"/>
      <c r="P33" s="94"/>
      <c r="Q33" s="4">
        <f t="shared" si="1"/>
        <v>0</v>
      </c>
      <c r="T33" s="35"/>
    </row>
    <row r="34" spans="1:20" s="8" customFormat="1" ht="43.9" customHeight="1">
      <c r="A34" s="22" t="s">
        <v>496</v>
      </c>
      <c r="B34" s="22" t="s">
        <v>453</v>
      </c>
      <c r="C34" s="22" t="s">
        <v>83</v>
      </c>
      <c r="D34" s="62" t="s">
        <v>497</v>
      </c>
      <c r="E34" s="13"/>
      <c r="F34" s="4">
        <f t="shared" si="3"/>
        <v>0</v>
      </c>
      <c r="G34" s="93"/>
      <c r="H34" s="94"/>
      <c r="I34" s="94"/>
      <c r="J34" s="94"/>
      <c r="K34" s="4">
        <f>M34+P34</f>
        <v>1050000</v>
      </c>
      <c r="L34" s="93">
        <f>150000+900000</f>
        <v>1050000</v>
      </c>
      <c r="M34" s="93"/>
      <c r="N34" s="93"/>
      <c r="O34" s="94"/>
      <c r="P34" s="94">
        <f>150000+900000</f>
        <v>1050000</v>
      </c>
      <c r="Q34" s="4">
        <f>F34+K34</f>
        <v>1050000</v>
      </c>
      <c r="T34" s="35"/>
    </row>
    <row r="35" spans="1:20" s="8" customFormat="1" ht="43.9" customHeight="1">
      <c r="A35" s="22" t="s">
        <v>469</v>
      </c>
      <c r="B35" s="22" t="s">
        <v>457</v>
      </c>
      <c r="C35" s="22" t="s">
        <v>83</v>
      </c>
      <c r="D35" s="62" t="s">
        <v>470</v>
      </c>
      <c r="E35" s="13"/>
      <c r="F35" s="4">
        <f>G35+J35</f>
        <v>0</v>
      </c>
      <c r="G35" s="93"/>
      <c r="H35" s="94"/>
      <c r="I35" s="94"/>
      <c r="J35" s="94"/>
      <c r="K35" s="4">
        <f t="shared" si="4"/>
        <v>100000</v>
      </c>
      <c r="L35" s="93">
        <v>100000</v>
      </c>
      <c r="M35" s="93"/>
      <c r="N35" s="93"/>
      <c r="O35" s="94"/>
      <c r="P35" s="94">
        <v>100000</v>
      </c>
      <c r="Q35" s="4">
        <f t="shared" si="1"/>
        <v>100000</v>
      </c>
      <c r="T35" s="35"/>
    </row>
    <row r="36" spans="1:20" s="8" customFormat="1" ht="23.45" customHeight="1">
      <c r="A36" s="22" t="s">
        <v>471</v>
      </c>
      <c r="B36" s="22" t="s">
        <v>472</v>
      </c>
      <c r="C36" s="22" t="s">
        <v>473</v>
      </c>
      <c r="D36" s="62" t="s">
        <v>474</v>
      </c>
      <c r="E36" s="13"/>
      <c r="F36" s="4">
        <f>G36+J36</f>
        <v>1041085</v>
      </c>
      <c r="G36" s="93">
        <v>1041085</v>
      </c>
      <c r="H36" s="94"/>
      <c r="I36" s="94"/>
      <c r="J36" s="94"/>
      <c r="K36" s="4">
        <f t="shared" si="4"/>
        <v>672600</v>
      </c>
      <c r="L36" s="93">
        <v>672600</v>
      </c>
      <c r="M36" s="93"/>
      <c r="N36" s="93"/>
      <c r="O36" s="94"/>
      <c r="P36" s="94">
        <v>672600</v>
      </c>
      <c r="Q36" s="4">
        <f t="shared" si="1"/>
        <v>1713685</v>
      </c>
      <c r="T36" s="35"/>
    </row>
    <row r="37" spans="1:20" s="8" customFormat="1" ht="62.45" hidden="1" customHeight="1">
      <c r="A37" s="22" t="s">
        <v>211</v>
      </c>
      <c r="B37" s="22" t="s">
        <v>385</v>
      </c>
      <c r="C37" s="22" t="s">
        <v>210</v>
      </c>
      <c r="D37" s="62" t="s">
        <v>312</v>
      </c>
      <c r="E37" s="13"/>
      <c r="F37" s="4">
        <f t="shared" si="3"/>
        <v>0</v>
      </c>
      <c r="G37" s="93"/>
      <c r="H37" s="94"/>
      <c r="I37" s="94"/>
      <c r="J37" s="94"/>
      <c r="K37" s="4">
        <f t="shared" si="4"/>
        <v>0</v>
      </c>
      <c r="L37" s="93"/>
      <c r="M37" s="93"/>
      <c r="N37" s="93"/>
      <c r="O37" s="94"/>
      <c r="P37" s="94"/>
      <c r="Q37" s="4">
        <f t="shared" si="1"/>
        <v>0</v>
      </c>
      <c r="T37" s="35"/>
    </row>
    <row r="38" spans="1:20" s="8" customFormat="1" ht="34.15" customHeight="1">
      <c r="A38" s="22" t="s">
        <v>135</v>
      </c>
      <c r="B38" s="22" t="s">
        <v>386</v>
      </c>
      <c r="C38" s="22" t="s">
        <v>137</v>
      </c>
      <c r="D38" s="61" t="s">
        <v>136</v>
      </c>
      <c r="E38" s="7"/>
      <c r="F38" s="4">
        <f t="shared" si="3"/>
        <v>510000</v>
      </c>
      <c r="G38" s="93">
        <v>510000</v>
      </c>
      <c r="H38" s="94"/>
      <c r="I38" s="94"/>
      <c r="J38" s="94"/>
      <c r="K38" s="4">
        <f t="shared" si="4"/>
        <v>0</v>
      </c>
      <c r="L38" s="93"/>
      <c r="M38" s="93"/>
      <c r="N38" s="93"/>
      <c r="O38" s="94"/>
      <c r="P38" s="94"/>
      <c r="Q38" s="4">
        <f t="shared" si="1"/>
        <v>510000</v>
      </c>
      <c r="T38" s="35"/>
    </row>
    <row r="39" spans="1:20" s="8" customFormat="1" ht="22.9" customHeight="1">
      <c r="A39" s="22" t="s">
        <v>140</v>
      </c>
      <c r="B39" s="22" t="s">
        <v>387</v>
      </c>
      <c r="C39" s="22" t="s">
        <v>86</v>
      </c>
      <c r="D39" s="61" t="s">
        <v>141</v>
      </c>
      <c r="E39" s="7"/>
      <c r="F39" s="4">
        <f t="shared" si="3"/>
        <v>500000</v>
      </c>
      <c r="G39" s="93">
        <v>500000</v>
      </c>
      <c r="H39" s="94"/>
      <c r="I39" s="94"/>
      <c r="J39" s="94"/>
      <c r="K39" s="4">
        <f t="shared" si="4"/>
        <v>0</v>
      </c>
      <c r="L39" s="93"/>
      <c r="M39" s="93"/>
      <c r="N39" s="93"/>
      <c r="O39" s="94"/>
      <c r="P39" s="94"/>
      <c r="Q39" s="4">
        <f t="shared" si="1"/>
        <v>500000</v>
      </c>
      <c r="T39" s="35"/>
    </row>
    <row r="40" spans="1:20" s="8" customFormat="1" ht="33" hidden="1" customHeight="1">
      <c r="A40" s="22" t="s">
        <v>342</v>
      </c>
      <c r="B40" s="22" t="s">
        <v>388</v>
      </c>
      <c r="C40" s="22" t="s">
        <v>210</v>
      </c>
      <c r="D40" s="62" t="s">
        <v>306</v>
      </c>
      <c r="E40" s="13"/>
      <c r="F40" s="4">
        <f t="shared" si="3"/>
        <v>0</v>
      </c>
      <c r="G40" s="93"/>
      <c r="H40" s="94"/>
      <c r="I40" s="94"/>
      <c r="J40" s="94"/>
      <c r="K40" s="4">
        <f t="shared" si="4"/>
        <v>0</v>
      </c>
      <c r="L40" s="93"/>
      <c r="M40" s="93"/>
      <c r="N40" s="93"/>
      <c r="O40" s="94"/>
      <c r="P40" s="94"/>
      <c r="Q40" s="4">
        <f t="shared" si="1"/>
        <v>0</v>
      </c>
      <c r="T40" s="35"/>
    </row>
    <row r="41" spans="1:20" s="8" customFormat="1" ht="34.5" customHeight="1">
      <c r="A41" s="22" t="s">
        <v>292</v>
      </c>
      <c r="B41" s="22" t="s">
        <v>389</v>
      </c>
      <c r="C41" s="22" t="s">
        <v>210</v>
      </c>
      <c r="D41" s="61" t="s">
        <v>293</v>
      </c>
      <c r="E41" s="7"/>
      <c r="F41" s="4">
        <f t="shared" si="3"/>
        <v>50000</v>
      </c>
      <c r="G41" s="93">
        <v>50000</v>
      </c>
      <c r="H41" s="94"/>
      <c r="I41" s="94"/>
      <c r="J41" s="94"/>
      <c r="K41" s="4">
        <f t="shared" si="4"/>
        <v>0</v>
      </c>
      <c r="L41" s="93"/>
      <c r="M41" s="93"/>
      <c r="N41" s="93"/>
      <c r="O41" s="94"/>
      <c r="P41" s="94"/>
      <c r="Q41" s="4">
        <f t="shared" si="1"/>
        <v>50000</v>
      </c>
      <c r="T41" s="35"/>
    </row>
    <row r="42" spans="1:20" s="8" customFormat="1" ht="48" customHeight="1">
      <c r="A42" s="22" t="s">
        <v>132</v>
      </c>
      <c r="B42" s="22" t="s">
        <v>390</v>
      </c>
      <c r="C42" s="22" t="s">
        <v>71</v>
      </c>
      <c r="D42" s="62" t="s">
        <v>268</v>
      </c>
      <c r="E42" s="7"/>
      <c r="F42" s="93">
        <f t="shared" si="3"/>
        <v>130000</v>
      </c>
      <c r="G42" s="93">
        <v>130000</v>
      </c>
      <c r="H42" s="94"/>
      <c r="I42" s="94"/>
      <c r="J42" s="94"/>
      <c r="K42" s="4">
        <f t="shared" si="4"/>
        <v>0</v>
      </c>
      <c r="L42" s="93"/>
      <c r="M42" s="93"/>
      <c r="N42" s="93"/>
      <c r="O42" s="94"/>
      <c r="P42" s="94"/>
      <c r="Q42" s="4">
        <f t="shared" si="1"/>
        <v>130000</v>
      </c>
      <c r="T42" s="35"/>
    </row>
    <row r="43" spans="1:20" s="8" customFormat="1" ht="34.15" customHeight="1">
      <c r="A43" s="23" t="s">
        <v>475</v>
      </c>
      <c r="B43" s="23" t="s">
        <v>476</v>
      </c>
      <c r="C43" s="23" t="s">
        <v>477</v>
      </c>
      <c r="D43" s="63" t="s">
        <v>478</v>
      </c>
      <c r="E43" s="7" t="s">
        <v>4</v>
      </c>
      <c r="F43" s="93">
        <f>G43+J43</f>
        <v>260000</v>
      </c>
      <c r="G43" s="93">
        <v>260000</v>
      </c>
      <c r="H43" s="94"/>
      <c r="I43" s="94"/>
      <c r="J43" s="94"/>
      <c r="K43" s="4">
        <f t="shared" si="4"/>
        <v>0</v>
      </c>
      <c r="L43" s="93"/>
      <c r="M43" s="93"/>
      <c r="N43" s="93"/>
      <c r="O43" s="94"/>
      <c r="P43" s="94"/>
      <c r="Q43" s="4">
        <f t="shared" si="1"/>
        <v>260000</v>
      </c>
      <c r="T43" s="35"/>
    </row>
    <row r="44" spans="1:20" s="8" customFormat="1" ht="34.15" hidden="1" customHeight="1">
      <c r="A44" s="23" t="s">
        <v>133</v>
      </c>
      <c r="B44" s="23" t="s">
        <v>391</v>
      </c>
      <c r="C44" s="23" t="s">
        <v>69</v>
      </c>
      <c r="D44" s="63" t="s">
        <v>115</v>
      </c>
      <c r="E44" s="7" t="s">
        <v>4</v>
      </c>
      <c r="F44" s="93">
        <f t="shared" si="3"/>
        <v>0</v>
      </c>
      <c r="G44" s="93"/>
      <c r="H44" s="94"/>
      <c r="I44" s="94"/>
      <c r="J44" s="94"/>
      <c r="K44" s="4">
        <f t="shared" si="4"/>
        <v>0</v>
      </c>
      <c r="L44" s="93"/>
      <c r="M44" s="93"/>
      <c r="N44" s="93"/>
      <c r="O44" s="94"/>
      <c r="P44" s="94"/>
      <c r="Q44" s="4">
        <f t="shared" si="1"/>
        <v>0</v>
      </c>
      <c r="T44" s="35"/>
    </row>
    <row r="45" spans="1:20" s="8" customFormat="1" ht="32.450000000000003" hidden="1" customHeight="1">
      <c r="A45" s="22" t="s">
        <v>134</v>
      </c>
      <c r="B45" s="22" t="s">
        <v>392</v>
      </c>
      <c r="C45" s="22" t="s">
        <v>69</v>
      </c>
      <c r="D45" s="61" t="s">
        <v>117</v>
      </c>
      <c r="E45" s="114"/>
      <c r="F45" s="4">
        <f>G45+J45</f>
        <v>0</v>
      </c>
      <c r="G45" s="4"/>
      <c r="H45" s="12"/>
      <c r="I45" s="12"/>
      <c r="J45" s="12"/>
      <c r="K45" s="4">
        <f t="shared" si="4"/>
        <v>0</v>
      </c>
      <c r="L45" s="4"/>
      <c r="M45" s="4"/>
      <c r="N45" s="4"/>
      <c r="O45" s="12"/>
      <c r="P45" s="12"/>
      <c r="Q45" s="4">
        <f t="shared" si="1"/>
        <v>0</v>
      </c>
      <c r="T45" s="35"/>
    </row>
    <row r="46" spans="1:20" s="45" customFormat="1" ht="39.75" customHeight="1">
      <c r="A46" s="20" t="s">
        <v>142</v>
      </c>
      <c r="B46" s="20" t="s">
        <v>142</v>
      </c>
      <c r="C46" s="43"/>
      <c r="D46" s="64" t="s">
        <v>28</v>
      </c>
      <c r="E46" s="44" t="s">
        <v>28</v>
      </c>
      <c r="F46" s="78">
        <f>F47</f>
        <v>215528800</v>
      </c>
      <c r="G46" s="78">
        <f t="shared" ref="G46:P46" si="5">G47</f>
        <v>215528800</v>
      </c>
      <c r="H46" s="95">
        <f t="shared" si="5"/>
        <v>170894600</v>
      </c>
      <c r="I46" s="11">
        <f t="shared" si="5"/>
        <v>25825530</v>
      </c>
      <c r="J46" s="11">
        <f t="shared" si="5"/>
        <v>0</v>
      </c>
      <c r="K46" s="78">
        <f t="shared" si="5"/>
        <v>19161100</v>
      </c>
      <c r="L46" s="78">
        <f t="shared" si="5"/>
        <v>10380500</v>
      </c>
      <c r="M46" s="11">
        <f t="shared" si="5"/>
        <v>8780600</v>
      </c>
      <c r="N46" s="11">
        <f t="shared" si="5"/>
        <v>231800</v>
      </c>
      <c r="O46" s="11">
        <f t="shared" si="5"/>
        <v>296300</v>
      </c>
      <c r="P46" s="78">
        <f t="shared" si="5"/>
        <v>10380500</v>
      </c>
      <c r="Q46" s="78">
        <f t="shared" ref="Q46:Q72" si="6">F46+K46</f>
        <v>234689900</v>
      </c>
      <c r="T46" s="39"/>
    </row>
    <row r="47" spans="1:20" s="45" customFormat="1" ht="39.75" customHeight="1">
      <c r="A47" s="21" t="s">
        <v>143</v>
      </c>
      <c r="B47" s="21" t="s">
        <v>143</v>
      </c>
      <c r="C47" s="46"/>
      <c r="D47" s="65" t="s">
        <v>180</v>
      </c>
      <c r="E47" s="47"/>
      <c r="F47" s="77">
        <f>G47</f>
        <v>215528800</v>
      </c>
      <c r="G47" s="77">
        <f>SUM(G48:G65)</f>
        <v>215528800</v>
      </c>
      <c r="H47" s="77">
        <f>SUM(H48:H65)</f>
        <v>170894600</v>
      </c>
      <c r="I47" s="77">
        <f>SUM(I48:I65)</f>
        <v>25825530</v>
      </c>
      <c r="J47" s="77">
        <f t="shared" ref="J47:P47" si="7">SUM(J48:J64)+J65</f>
        <v>0</v>
      </c>
      <c r="K47" s="77">
        <f t="shared" si="7"/>
        <v>19161100</v>
      </c>
      <c r="L47" s="77">
        <f t="shared" si="7"/>
        <v>10380500</v>
      </c>
      <c r="M47" s="77">
        <f t="shared" si="7"/>
        <v>8780600</v>
      </c>
      <c r="N47" s="77">
        <f t="shared" si="7"/>
        <v>231800</v>
      </c>
      <c r="O47" s="77">
        <f t="shared" si="7"/>
        <v>296300</v>
      </c>
      <c r="P47" s="77">
        <f t="shared" si="7"/>
        <v>10380500</v>
      </c>
      <c r="Q47" s="77">
        <f t="shared" si="6"/>
        <v>234689900</v>
      </c>
      <c r="T47" s="39"/>
    </row>
    <row r="48" spans="1:20" s="8" customFormat="1" ht="48" customHeight="1">
      <c r="A48" s="22" t="s">
        <v>145</v>
      </c>
      <c r="B48" s="22" t="s">
        <v>365</v>
      </c>
      <c r="C48" s="22" t="s">
        <v>61</v>
      </c>
      <c r="D48" s="58" t="s">
        <v>307</v>
      </c>
      <c r="E48" s="7" t="s">
        <v>2</v>
      </c>
      <c r="F48" s="4">
        <f t="shared" si="3"/>
        <v>1445500</v>
      </c>
      <c r="G48" s="4">
        <v>1445500</v>
      </c>
      <c r="H48" s="12">
        <v>1387500</v>
      </c>
      <c r="I48" s="12">
        <v>25500</v>
      </c>
      <c r="J48" s="12"/>
      <c r="K48" s="4">
        <f t="shared" ref="K48:K65" si="8">M48+P48</f>
        <v>0</v>
      </c>
      <c r="L48" s="4"/>
      <c r="M48" s="12"/>
      <c r="N48" s="4"/>
      <c r="O48" s="12"/>
      <c r="P48" s="12"/>
      <c r="Q48" s="4">
        <f t="shared" si="6"/>
        <v>1445500</v>
      </c>
      <c r="T48" s="35"/>
    </row>
    <row r="49" spans="1:20" s="8" customFormat="1" ht="35.25" customHeight="1">
      <c r="A49" s="22" t="s">
        <v>276</v>
      </c>
      <c r="B49" s="22" t="s">
        <v>282</v>
      </c>
      <c r="C49" s="22" t="s">
        <v>72</v>
      </c>
      <c r="D49" s="58" t="s">
        <v>139</v>
      </c>
      <c r="E49" s="7"/>
      <c r="F49" s="4">
        <f t="shared" si="3"/>
        <v>22000</v>
      </c>
      <c r="G49" s="4">
        <f>20000+2000</f>
        <v>22000</v>
      </c>
      <c r="H49" s="12"/>
      <c r="I49" s="12"/>
      <c r="J49" s="12"/>
      <c r="K49" s="4">
        <f t="shared" si="8"/>
        <v>0</v>
      </c>
      <c r="L49" s="4"/>
      <c r="M49" s="12"/>
      <c r="N49" s="4"/>
      <c r="O49" s="12"/>
      <c r="P49" s="12"/>
      <c r="Q49" s="4">
        <f t="shared" si="6"/>
        <v>22000</v>
      </c>
      <c r="T49" s="35"/>
    </row>
    <row r="50" spans="1:20" s="8" customFormat="1" ht="36.75" customHeight="1">
      <c r="A50" s="22" t="s">
        <v>146</v>
      </c>
      <c r="B50" s="22" t="s">
        <v>81</v>
      </c>
      <c r="C50" s="22" t="s">
        <v>73</v>
      </c>
      <c r="D50" s="62" t="s">
        <v>147</v>
      </c>
      <c r="E50" s="7" t="s">
        <v>6</v>
      </c>
      <c r="F50" s="77">
        <f t="shared" si="3"/>
        <v>54671800</v>
      </c>
      <c r="G50" s="77">
        <v>54671800</v>
      </c>
      <c r="H50" s="96">
        <v>40565000</v>
      </c>
      <c r="I50" s="12">
        <v>7750800</v>
      </c>
      <c r="J50" s="12"/>
      <c r="K50" s="4">
        <f t="shared" si="8"/>
        <v>5057000</v>
      </c>
      <c r="L50" s="4">
        <v>227000</v>
      </c>
      <c r="M50" s="12">
        <v>4830000</v>
      </c>
      <c r="N50" s="4"/>
      <c r="O50" s="12"/>
      <c r="P50" s="12">
        <v>227000</v>
      </c>
      <c r="Q50" s="4">
        <f t="shared" si="6"/>
        <v>59728800</v>
      </c>
      <c r="T50" s="35"/>
    </row>
    <row r="51" spans="1:20" s="8" customFormat="1" ht="80.25" customHeight="1">
      <c r="A51" s="22" t="s">
        <v>148</v>
      </c>
      <c r="B51" s="22" t="s">
        <v>82</v>
      </c>
      <c r="C51" s="22" t="s">
        <v>74</v>
      </c>
      <c r="D51" s="62" t="s">
        <v>491</v>
      </c>
      <c r="E51" s="7" t="s">
        <v>40</v>
      </c>
      <c r="F51" s="77">
        <f t="shared" si="3"/>
        <v>138483070</v>
      </c>
      <c r="G51" s="77">
        <f>4500000+55000+133928070</f>
        <v>138483070</v>
      </c>
      <c r="H51" s="97">
        <v>111752000</v>
      </c>
      <c r="I51" s="12">
        <v>16675710</v>
      </c>
      <c r="J51" s="12"/>
      <c r="K51" s="4">
        <f t="shared" si="8"/>
        <v>4641600</v>
      </c>
      <c r="L51" s="77">
        <v>715500</v>
      </c>
      <c r="M51" s="12">
        <v>3926100</v>
      </c>
      <c r="N51" s="4">
        <v>231800</v>
      </c>
      <c r="O51" s="12">
        <v>296300</v>
      </c>
      <c r="P51" s="96">
        <v>715500</v>
      </c>
      <c r="Q51" s="4">
        <f>F51+K51</f>
        <v>143124670</v>
      </c>
      <c r="T51" s="35"/>
    </row>
    <row r="52" spans="1:20" s="8" customFormat="1" ht="51" customHeight="1">
      <c r="A52" s="22" t="s">
        <v>149</v>
      </c>
      <c r="B52" s="22" t="s">
        <v>66</v>
      </c>
      <c r="C52" s="22" t="s">
        <v>75</v>
      </c>
      <c r="D52" s="61" t="s">
        <v>492</v>
      </c>
      <c r="E52" s="7" t="s">
        <v>7</v>
      </c>
      <c r="F52" s="77">
        <f t="shared" si="3"/>
        <v>6896260</v>
      </c>
      <c r="G52" s="77">
        <v>6896260</v>
      </c>
      <c r="H52" s="96">
        <v>6100000</v>
      </c>
      <c r="I52" s="12">
        <v>463620</v>
      </c>
      <c r="J52" s="12"/>
      <c r="K52" s="4">
        <f t="shared" si="8"/>
        <v>24500</v>
      </c>
      <c r="L52" s="4"/>
      <c r="M52" s="12">
        <v>24500</v>
      </c>
      <c r="N52" s="4"/>
      <c r="O52" s="12"/>
      <c r="P52" s="12"/>
      <c r="Q52" s="4">
        <f t="shared" si="6"/>
        <v>6920760</v>
      </c>
      <c r="T52" s="35"/>
    </row>
    <row r="53" spans="1:20" s="8" customFormat="1" ht="30" customHeight="1">
      <c r="A53" s="22" t="s">
        <v>150</v>
      </c>
      <c r="B53" s="22" t="s">
        <v>394</v>
      </c>
      <c r="C53" s="22" t="s">
        <v>76</v>
      </c>
      <c r="D53" s="62" t="s">
        <v>494</v>
      </c>
      <c r="E53" s="7" t="s">
        <v>8</v>
      </c>
      <c r="F53" s="4">
        <f t="shared" si="3"/>
        <v>1274460</v>
      </c>
      <c r="G53" s="4">
        <v>1274460</v>
      </c>
      <c r="H53" s="12">
        <v>1159000</v>
      </c>
      <c r="I53" s="12">
        <v>90360</v>
      </c>
      <c r="J53" s="12"/>
      <c r="K53" s="4">
        <f t="shared" si="8"/>
        <v>0</v>
      </c>
      <c r="L53" s="4"/>
      <c r="M53" s="12"/>
      <c r="N53" s="4"/>
      <c r="O53" s="12"/>
      <c r="P53" s="12"/>
      <c r="Q53" s="4">
        <f t="shared" si="6"/>
        <v>1274460</v>
      </c>
      <c r="T53" s="35"/>
    </row>
    <row r="54" spans="1:20" s="8" customFormat="1" ht="30" customHeight="1">
      <c r="A54" s="22" t="s">
        <v>227</v>
      </c>
      <c r="B54" s="22" t="s">
        <v>395</v>
      </c>
      <c r="C54" s="23" t="s">
        <v>76</v>
      </c>
      <c r="D54" s="76" t="s">
        <v>228</v>
      </c>
      <c r="E54" s="9"/>
      <c r="F54" s="93">
        <f t="shared" si="3"/>
        <v>3799800</v>
      </c>
      <c r="G54" s="4">
        <v>3799800</v>
      </c>
      <c r="H54" s="12">
        <v>3416000</v>
      </c>
      <c r="I54" s="12">
        <v>104300</v>
      </c>
      <c r="J54" s="12"/>
      <c r="K54" s="4"/>
      <c r="L54" s="4"/>
      <c r="M54" s="12"/>
      <c r="N54" s="4"/>
      <c r="O54" s="12"/>
      <c r="P54" s="12"/>
      <c r="Q54" s="4">
        <f t="shared" si="6"/>
        <v>3799800</v>
      </c>
      <c r="T54" s="35"/>
    </row>
    <row r="55" spans="1:20" s="8" customFormat="1" ht="0.75" hidden="1" customHeight="1">
      <c r="B55" s="22" t="s">
        <v>393</v>
      </c>
      <c r="F55" s="88"/>
      <c r="G55" s="88"/>
      <c r="H55" s="88"/>
      <c r="I55" s="12"/>
      <c r="J55" s="12"/>
      <c r="K55" s="4"/>
      <c r="L55" s="4"/>
      <c r="M55" s="12"/>
      <c r="N55" s="4"/>
      <c r="O55" s="12"/>
      <c r="P55" s="12"/>
      <c r="Q55" s="4" t="e">
        <f>#REF!+K55</f>
        <v>#REF!</v>
      </c>
      <c r="T55" s="35"/>
    </row>
    <row r="56" spans="1:20" s="8" customFormat="1" ht="25.15" customHeight="1">
      <c r="A56" s="22" t="s">
        <v>270</v>
      </c>
      <c r="B56" s="22" t="s">
        <v>396</v>
      </c>
      <c r="C56" s="22" t="s">
        <v>76</v>
      </c>
      <c r="D56" s="59" t="s">
        <v>271</v>
      </c>
      <c r="E56" s="7"/>
      <c r="F56" s="4">
        <f t="shared" si="3"/>
        <v>19910</v>
      </c>
      <c r="G56" s="4">
        <v>19910</v>
      </c>
      <c r="H56" s="12"/>
      <c r="I56" s="12"/>
      <c r="J56" s="12"/>
      <c r="K56" s="4">
        <f t="shared" si="8"/>
        <v>0</v>
      </c>
      <c r="L56" s="4"/>
      <c r="M56" s="12"/>
      <c r="N56" s="4"/>
      <c r="O56" s="12"/>
      <c r="P56" s="12"/>
      <c r="Q56" s="4">
        <f t="shared" si="6"/>
        <v>19910</v>
      </c>
      <c r="T56" s="35"/>
    </row>
    <row r="57" spans="1:20" s="8" customFormat="1" ht="36.75" customHeight="1">
      <c r="A57" s="22" t="s">
        <v>332</v>
      </c>
      <c r="B57" s="22" t="s">
        <v>397</v>
      </c>
      <c r="C57" s="25" t="s">
        <v>76</v>
      </c>
      <c r="D57" s="79" t="s">
        <v>333</v>
      </c>
      <c r="E57" s="5"/>
      <c r="F57" s="98">
        <f>G57+J57</f>
        <v>1258000</v>
      </c>
      <c r="G57" s="4">
        <v>1258000</v>
      </c>
      <c r="H57" s="12">
        <v>1025100</v>
      </c>
      <c r="I57" s="12">
        <v>184200</v>
      </c>
      <c r="J57" s="12"/>
      <c r="K57" s="4">
        <f>L57</f>
        <v>0</v>
      </c>
      <c r="L57" s="4"/>
      <c r="M57" s="12"/>
      <c r="N57" s="4"/>
      <c r="O57" s="12"/>
      <c r="P57" s="12"/>
      <c r="Q57" s="4">
        <f t="shared" si="6"/>
        <v>1258000</v>
      </c>
      <c r="T57" s="35"/>
    </row>
    <row r="58" spans="1:20" s="8" customFormat="1" ht="63" customHeight="1">
      <c r="A58" s="22" t="s">
        <v>151</v>
      </c>
      <c r="B58" s="22" t="s">
        <v>398</v>
      </c>
      <c r="C58" s="25" t="s">
        <v>77</v>
      </c>
      <c r="D58" s="66" t="s">
        <v>93</v>
      </c>
      <c r="E58" s="5" t="s">
        <v>44</v>
      </c>
      <c r="F58" s="98">
        <f t="shared" si="3"/>
        <v>7261000</v>
      </c>
      <c r="G58" s="4">
        <f>6611000+650000</f>
        <v>7261000</v>
      </c>
      <c r="H58" s="12">
        <v>5490000</v>
      </c>
      <c r="I58" s="12">
        <v>531040</v>
      </c>
      <c r="J58" s="12"/>
      <c r="K58" s="4">
        <f t="shared" si="8"/>
        <v>90000</v>
      </c>
      <c r="L58" s="4">
        <v>90000</v>
      </c>
      <c r="M58" s="12"/>
      <c r="N58" s="4"/>
      <c r="O58" s="12"/>
      <c r="P58" s="12">
        <v>90000</v>
      </c>
      <c r="Q58" s="4">
        <f t="shared" si="6"/>
        <v>7351000</v>
      </c>
      <c r="T58" s="35"/>
    </row>
    <row r="59" spans="1:20" s="8" customFormat="1" ht="34.5" customHeight="1">
      <c r="A59" s="22" t="s">
        <v>345</v>
      </c>
      <c r="B59" s="22" t="s">
        <v>384</v>
      </c>
      <c r="C59" s="25" t="s">
        <v>70</v>
      </c>
      <c r="D59" s="66" t="s">
        <v>116</v>
      </c>
      <c r="E59" s="5"/>
      <c r="F59" s="98">
        <v>0</v>
      </c>
      <c r="G59" s="4"/>
      <c r="H59" s="12"/>
      <c r="I59" s="12"/>
      <c r="J59" s="12"/>
      <c r="K59" s="77">
        <f t="shared" si="8"/>
        <v>0</v>
      </c>
      <c r="L59" s="77"/>
      <c r="M59" s="96"/>
      <c r="N59" s="4"/>
      <c r="O59" s="12"/>
      <c r="P59" s="12"/>
      <c r="Q59" s="77">
        <f t="shared" si="6"/>
        <v>0</v>
      </c>
      <c r="T59" s="35"/>
    </row>
    <row r="60" spans="1:20" s="8" customFormat="1" ht="34.5" customHeight="1">
      <c r="A60" s="22" t="s">
        <v>280</v>
      </c>
      <c r="B60" s="22" t="s">
        <v>399</v>
      </c>
      <c r="C60" s="25" t="s">
        <v>83</v>
      </c>
      <c r="D60" s="66" t="s">
        <v>281</v>
      </c>
      <c r="E60" s="5"/>
      <c r="F60" s="98">
        <f t="shared" si="3"/>
        <v>0</v>
      </c>
      <c r="G60" s="4"/>
      <c r="H60" s="12"/>
      <c r="I60" s="12"/>
      <c r="J60" s="12"/>
      <c r="K60" s="4">
        <f t="shared" si="8"/>
        <v>0</v>
      </c>
      <c r="L60" s="4"/>
      <c r="M60" s="12"/>
      <c r="N60" s="4"/>
      <c r="O60" s="12"/>
      <c r="P60" s="12"/>
      <c r="Q60" s="4">
        <f t="shared" si="6"/>
        <v>0</v>
      </c>
      <c r="T60" s="35"/>
    </row>
    <row r="61" spans="1:20" s="8" customFormat="1" ht="65.45" customHeight="1">
      <c r="A61" s="22" t="s">
        <v>279</v>
      </c>
      <c r="B61" s="22" t="s">
        <v>385</v>
      </c>
      <c r="C61" s="22" t="s">
        <v>210</v>
      </c>
      <c r="D61" s="62" t="s">
        <v>315</v>
      </c>
      <c r="E61" s="5"/>
      <c r="F61" s="98">
        <f t="shared" si="3"/>
        <v>0</v>
      </c>
      <c r="G61" s="4"/>
      <c r="H61" s="12"/>
      <c r="I61" s="12"/>
      <c r="J61" s="12"/>
      <c r="K61" s="77">
        <f t="shared" si="8"/>
        <v>0</v>
      </c>
      <c r="L61" s="77"/>
      <c r="M61" s="12"/>
      <c r="N61" s="4"/>
      <c r="O61" s="12"/>
      <c r="P61" s="96"/>
      <c r="Q61" s="77">
        <f t="shared" si="6"/>
        <v>0</v>
      </c>
      <c r="T61" s="35"/>
    </row>
    <row r="62" spans="1:20" s="8" customFormat="1" ht="36" customHeight="1">
      <c r="A62" s="22" t="s">
        <v>327</v>
      </c>
      <c r="B62" s="22" t="s">
        <v>400</v>
      </c>
      <c r="C62" s="22" t="s">
        <v>210</v>
      </c>
      <c r="D62" s="62" t="s">
        <v>328</v>
      </c>
      <c r="E62" s="5"/>
      <c r="F62" s="98">
        <f t="shared" si="3"/>
        <v>0</v>
      </c>
      <c r="G62" s="4"/>
      <c r="H62" s="12"/>
      <c r="I62" s="12"/>
      <c r="J62" s="12"/>
      <c r="K62" s="4">
        <f t="shared" si="8"/>
        <v>0</v>
      </c>
      <c r="L62" s="4"/>
      <c r="M62" s="12"/>
      <c r="N62" s="4"/>
      <c r="O62" s="12"/>
      <c r="P62" s="12"/>
      <c r="Q62" s="4">
        <f t="shared" si="6"/>
        <v>0</v>
      </c>
      <c r="T62" s="35"/>
    </row>
    <row r="63" spans="1:20" s="8" customFormat="1" ht="42" customHeight="1">
      <c r="A63" s="22" t="s">
        <v>479</v>
      </c>
      <c r="B63" s="22" t="s">
        <v>472</v>
      </c>
      <c r="C63" s="22" t="s">
        <v>473</v>
      </c>
      <c r="D63" s="62" t="s">
        <v>474</v>
      </c>
      <c r="E63" s="13"/>
      <c r="F63" s="4">
        <f t="shared" si="3"/>
        <v>397000</v>
      </c>
      <c r="G63" s="93">
        <v>397000</v>
      </c>
      <c r="H63" s="94"/>
      <c r="I63" s="94"/>
      <c r="J63" s="94"/>
      <c r="K63" s="4">
        <f t="shared" si="8"/>
        <v>168000</v>
      </c>
      <c r="L63" s="93">
        <v>168000</v>
      </c>
      <c r="M63" s="93"/>
      <c r="N63" s="93"/>
      <c r="O63" s="94"/>
      <c r="P63" s="94">
        <v>168000</v>
      </c>
      <c r="Q63" s="4">
        <f>F63+K63</f>
        <v>565000</v>
      </c>
      <c r="T63" s="35"/>
    </row>
    <row r="64" spans="1:20" s="8" customFormat="1" ht="34.5" customHeight="1">
      <c r="A64" s="27" t="s">
        <v>294</v>
      </c>
      <c r="B64" s="22" t="s">
        <v>387</v>
      </c>
      <c r="C64" s="27"/>
      <c r="D64" s="61" t="s">
        <v>141</v>
      </c>
      <c r="E64" s="5"/>
      <c r="F64" s="98">
        <f t="shared" si="3"/>
        <v>0</v>
      </c>
      <c r="G64" s="4"/>
      <c r="H64" s="12"/>
      <c r="I64" s="12"/>
      <c r="J64" s="12"/>
      <c r="K64" s="4">
        <f t="shared" si="8"/>
        <v>9180000</v>
      </c>
      <c r="L64" s="4">
        <f>8680000+500000</f>
        <v>9180000</v>
      </c>
      <c r="M64" s="12"/>
      <c r="N64" s="4"/>
      <c r="O64" s="12"/>
      <c r="P64" s="12">
        <f>8680000+500000</f>
        <v>9180000</v>
      </c>
      <c r="Q64" s="4">
        <f t="shared" si="6"/>
        <v>9180000</v>
      </c>
      <c r="T64" s="35"/>
    </row>
    <row r="65" spans="1:20" s="8" customFormat="1" ht="51" hidden="1" customHeight="1">
      <c r="A65" s="22" t="s">
        <v>363</v>
      </c>
      <c r="B65" s="22" t="s">
        <v>390</v>
      </c>
      <c r="C65" s="22" t="s">
        <v>71</v>
      </c>
      <c r="D65" s="62" t="s">
        <v>268</v>
      </c>
      <c r="E65" s="5"/>
      <c r="F65" s="98">
        <f t="shared" si="3"/>
        <v>0</v>
      </c>
      <c r="G65" s="4"/>
      <c r="H65" s="12"/>
      <c r="I65" s="12"/>
      <c r="J65" s="12"/>
      <c r="K65" s="4">
        <f t="shared" si="8"/>
        <v>0</v>
      </c>
      <c r="L65" s="4"/>
      <c r="M65" s="12"/>
      <c r="N65" s="4"/>
      <c r="O65" s="12"/>
      <c r="P65" s="12"/>
      <c r="Q65" s="4">
        <f t="shared" si="6"/>
        <v>0</v>
      </c>
      <c r="T65" s="35"/>
    </row>
    <row r="66" spans="1:20" s="45" customFormat="1" ht="46.5" customHeight="1">
      <c r="A66" s="20" t="s">
        <v>158</v>
      </c>
      <c r="B66" s="20" t="s">
        <v>158</v>
      </c>
      <c r="C66" s="28"/>
      <c r="D66" s="64" t="s">
        <v>499</v>
      </c>
      <c r="E66" s="44" t="s">
        <v>33</v>
      </c>
      <c r="F66" s="78">
        <f>F67</f>
        <v>24750750</v>
      </c>
      <c r="G66" s="78">
        <f t="shared" ref="G66:P66" si="9">G67</f>
        <v>24750750</v>
      </c>
      <c r="H66" s="11">
        <f t="shared" si="9"/>
        <v>19888590</v>
      </c>
      <c r="I66" s="11">
        <f t="shared" si="9"/>
        <v>659850</v>
      </c>
      <c r="J66" s="11">
        <f t="shared" si="9"/>
        <v>0</v>
      </c>
      <c r="K66" s="78">
        <f t="shared" si="9"/>
        <v>157300</v>
      </c>
      <c r="L66" s="11">
        <f t="shared" si="9"/>
        <v>12300</v>
      </c>
      <c r="M66" s="11">
        <f t="shared" si="9"/>
        <v>145000</v>
      </c>
      <c r="N66" s="11">
        <f t="shared" si="9"/>
        <v>118000</v>
      </c>
      <c r="O66" s="11">
        <f t="shared" si="9"/>
        <v>0</v>
      </c>
      <c r="P66" s="11">
        <f t="shared" si="9"/>
        <v>12300</v>
      </c>
      <c r="Q66" s="78">
        <f t="shared" si="6"/>
        <v>24908050</v>
      </c>
      <c r="R66" s="111"/>
      <c r="T66" s="39"/>
    </row>
    <row r="67" spans="1:20" s="45" customFormat="1" ht="33.75" customHeight="1">
      <c r="A67" s="21" t="s">
        <v>159</v>
      </c>
      <c r="B67" s="21" t="s">
        <v>159</v>
      </c>
      <c r="C67" s="22"/>
      <c r="D67" s="65" t="str">
        <f>D66</f>
        <v>Управління  соціального захисту населення  міської ради</v>
      </c>
      <c r="E67" s="47"/>
      <c r="F67" s="77">
        <f>G67+J67</f>
        <v>24750750</v>
      </c>
      <c r="G67" s="77">
        <f>G68+G69+G70+G71+G72+G73+G74+G75+G76+G77+G78+G87+G89+G90+G91+G92+G93+G95+G96+G97+G98+G99+G100+G102+G103+G101+G106+G94+G104+G105</f>
        <v>24750750</v>
      </c>
      <c r="H67" s="77">
        <f t="shared" ref="H67:P67" si="10">H68+H69+H70+H71+H72+H73+H74+H75+H76+H77+H78+H87+H89+H90+H91+H92+H93+H95+H96+H97+H98+H99+H100+H102+H103+H101+H106+H94+H104+H105</f>
        <v>19888590</v>
      </c>
      <c r="I67" s="77">
        <f t="shared" si="10"/>
        <v>659850</v>
      </c>
      <c r="J67" s="77">
        <f t="shared" si="10"/>
        <v>0</v>
      </c>
      <c r="K67" s="77">
        <f t="shared" si="10"/>
        <v>157300</v>
      </c>
      <c r="L67" s="77">
        <f t="shared" si="10"/>
        <v>12300</v>
      </c>
      <c r="M67" s="77">
        <f t="shared" si="10"/>
        <v>145000</v>
      </c>
      <c r="N67" s="77">
        <f t="shared" si="10"/>
        <v>118000</v>
      </c>
      <c r="O67" s="77">
        <f t="shared" si="10"/>
        <v>0</v>
      </c>
      <c r="P67" s="77">
        <f t="shared" si="10"/>
        <v>12300</v>
      </c>
      <c r="Q67" s="4">
        <f t="shared" si="6"/>
        <v>24908050</v>
      </c>
      <c r="T67" s="39"/>
    </row>
    <row r="68" spans="1:20" s="8" customFormat="1" ht="51" customHeight="1">
      <c r="A68" s="22" t="s">
        <v>160</v>
      </c>
      <c r="B68" s="22" t="s">
        <v>365</v>
      </c>
      <c r="C68" s="22" t="s">
        <v>61</v>
      </c>
      <c r="D68" s="58" t="s">
        <v>313</v>
      </c>
      <c r="E68" s="7" t="s">
        <v>2</v>
      </c>
      <c r="F68" s="4">
        <f t="shared" si="3"/>
        <v>13767300</v>
      </c>
      <c r="G68" s="12">
        <v>13767300</v>
      </c>
      <c r="H68" s="12">
        <v>13337590</v>
      </c>
      <c r="I68" s="12">
        <v>276650</v>
      </c>
      <c r="J68" s="12"/>
      <c r="K68" s="4">
        <f t="shared" ref="K68:K77" si="11">M68+P68</f>
        <v>0</v>
      </c>
      <c r="L68" s="4"/>
      <c r="M68" s="12"/>
      <c r="N68" s="12"/>
      <c r="O68" s="12"/>
      <c r="P68" s="12"/>
      <c r="Q68" s="4">
        <f t="shared" si="6"/>
        <v>13767300</v>
      </c>
      <c r="T68" s="35"/>
    </row>
    <row r="69" spans="1:20" s="8" customFormat="1" ht="31.5" customHeight="1">
      <c r="A69" s="22" t="s">
        <v>181</v>
      </c>
      <c r="B69" s="22" t="s">
        <v>282</v>
      </c>
      <c r="C69" s="22" t="s">
        <v>72</v>
      </c>
      <c r="D69" s="58" t="s">
        <v>139</v>
      </c>
      <c r="E69" s="7"/>
      <c r="F69" s="4">
        <f t="shared" si="3"/>
        <v>21300</v>
      </c>
      <c r="G69" s="12">
        <f>20300+1000</f>
        <v>21300</v>
      </c>
      <c r="H69" s="12"/>
      <c r="I69" s="12"/>
      <c r="J69" s="12"/>
      <c r="K69" s="4">
        <f t="shared" si="11"/>
        <v>0</v>
      </c>
      <c r="L69" s="4"/>
      <c r="M69" s="12"/>
      <c r="N69" s="12"/>
      <c r="O69" s="12"/>
      <c r="P69" s="12"/>
      <c r="Q69" s="4">
        <f t="shared" si="6"/>
        <v>21300</v>
      </c>
      <c r="T69" s="35"/>
    </row>
    <row r="70" spans="1:20" s="45" customFormat="1" ht="53.25" hidden="1" customHeight="1">
      <c r="A70" s="28" t="s">
        <v>161</v>
      </c>
      <c r="B70" s="22" t="s">
        <v>402</v>
      </c>
      <c r="C70" s="22" t="s">
        <v>78</v>
      </c>
      <c r="D70" s="62" t="s">
        <v>162</v>
      </c>
      <c r="E70" s="7" t="s">
        <v>29</v>
      </c>
      <c r="F70" s="77">
        <f t="shared" si="3"/>
        <v>0</v>
      </c>
      <c r="G70" s="78"/>
      <c r="H70" s="4"/>
      <c r="I70" s="4"/>
      <c r="J70" s="4"/>
      <c r="K70" s="4">
        <f t="shared" si="11"/>
        <v>0</v>
      </c>
      <c r="L70" s="4"/>
      <c r="M70" s="4"/>
      <c r="N70" s="4"/>
      <c r="O70" s="4"/>
      <c r="P70" s="4"/>
      <c r="Q70" s="4">
        <f t="shared" si="6"/>
        <v>0</v>
      </c>
      <c r="T70" s="39"/>
    </row>
    <row r="71" spans="1:20" s="45" customFormat="1" ht="40.5" hidden="1" customHeight="1">
      <c r="A71" s="28" t="s">
        <v>165</v>
      </c>
      <c r="B71" s="22" t="s">
        <v>403</v>
      </c>
      <c r="C71" s="22" t="s">
        <v>80</v>
      </c>
      <c r="D71" s="62" t="s">
        <v>105</v>
      </c>
      <c r="E71" s="7" t="s">
        <v>22</v>
      </c>
      <c r="F71" s="77">
        <f t="shared" ref="F71:F77" si="12">G71+J71</f>
        <v>0</v>
      </c>
      <c r="G71" s="78"/>
      <c r="H71" s="4"/>
      <c r="I71" s="4"/>
      <c r="J71" s="4"/>
      <c r="K71" s="4">
        <f t="shared" si="11"/>
        <v>0</v>
      </c>
      <c r="L71" s="4"/>
      <c r="M71" s="4"/>
      <c r="N71" s="4"/>
      <c r="O71" s="4"/>
      <c r="P71" s="4"/>
      <c r="Q71" s="4">
        <f>F71+K71</f>
        <v>0</v>
      </c>
      <c r="T71" s="39"/>
    </row>
    <row r="72" spans="1:20" s="45" customFormat="1" ht="64.5" hidden="1" customHeight="1">
      <c r="A72" s="28" t="s">
        <v>163</v>
      </c>
      <c r="B72" s="22" t="s">
        <v>404</v>
      </c>
      <c r="C72" s="22" t="s">
        <v>78</v>
      </c>
      <c r="D72" s="62" t="s">
        <v>164</v>
      </c>
      <c r="E72" s="48" t="s">
        <v>18</v>
      </c>
      <c r="F72" s="4">
        <f t="shared" si="12"/>
        <v>0</v>
      </c>
      <c r="G72" s="11"/>
      <c r="H72" s="4"/>
      <c r="I72" s="4"/>
      <c r="J72" s="4"/>
      <c r="K72" s="4">
        <f t="shared" si="11"/>
        <v>0</v>
      </c>
      <c r="L72" s="4"/>
      <c r="M72" s="4"/>
      <c r="N72" s="4"/>
      <c r="O72" s="4"/>
      <c r="P72" s="4"/>
      <c r="Q72" s="4">
        <f t="shared" si="6"/>
        <v>0</v>
      </c>
      <c r="T72" s="39"/>
    </row>
    <row r="73" spans="1:20" s="45" customFormat="1" ht="57" hidden="1" customHeight="1">
      <c r="A73" s="28" t="s">
        <v>166</v>
      </c>
      <c r="B73" s="22" t="s">
        <v>405</v>
      </c>
      <c r="C73" s="22" t="s">
        <v>80</v>
      </c>
      <c r="D73" s="62" t="s">
        <v>106</v>
      </c>
      <c r="E73" s="7" t="s">
        <v>43</v>
      </c>
      <c r="F73" s="4">
        <f t="shared" si="12"/>
        <v>0</v>
      </c>
      <c r="G73" s="11"/>
      <c r="H73" s="4"/>
      <c r="I73" s="4"/>
      <c r="J73" s="4"/>
      <c r="K73" s="4">
        <f t="shared" si="11"/>
        <v>0</v>
      </c>
      <c r="L73" s="4"/>
      <c r="M73" s="4"/>
      <c r="N73" s="4"/>
      <c r="O73" s="4"/>
      <c r="P73" s="4"/>
      <c r="Q73" s="4">
        <f>F73+K73</f>
        <v>0</v>
      </c>
      <c r="T73" s="39"/>
    </row>
    <row r="74" spans="1:20" s="45" customFormat="1" ht="33" hidden="1" customHeight="1">
      <c r="A74" s="22" t="s">
        <v>212</v>
      </c>
      <c r="B74" s="22" t="s">
        <v>406</v>
      </c>
      <c r="C74" s="22" t="s">
        <v>78</v>
      </c>
      <c r="D74" s="61" t="s">
        <v>218</v>
      </c>
      <c r="E74" s="7"/>
      <c r="F74" s="4">
        <f t="shared" si="12"/>
        <v>0</v>
      </c>
      <c r="G74" s="4"/>
      <c r="H74" s="4"/>
      <c r="I74" s="4"/>
      <c r="J74" s="4"/>
      <c r="K74" s="4">
        <f t="shared" si="11"/>
        <v>0</v>
      </c>
      <c r="L74" s="4"/>
      <c r="M74" s="4"/>
      <c r="N74" s="4"/>
      <c r="O74" s="4"/>
      <c r="P74" s="4"/>
      <c r="Q74" s="4">
        <f>F74+K74</f>
        <v>0</v>
      </c>
      <c r="T74" s="39"/>
    </row>
    <row r="75" spans="1:20" s="45" customFormat="1" ht="31.9" customHeight="1">
      <c r="A75" s="22" t="s">
        <v>213</v>
      </c>
      <c r="B75" s="22" t="s">
        <v>407</v>
      </c>
      <c r="C75" s="22" t="s">
        <v>79</v>
      </c>
      <c r="D75" s="61" t="s">
        <v>303</v>
      </c>
      <c r="E75" s="7"/>
      <c r="F75" s="4">
        <f t="shared" si="12"/>
        <v>450000</v>
      </c>
      <c r="G75" s="4">
        <v>450000</v>
      </c>
      <c r="H75" s="4"/>
      <c r="I75" s="4"/>
      <c r="J75" s="4"/>
      <c r="K75" s="4">
        <f t="shared" si="11"/>
        <v>0</v>
      </c>
      <c r="L75" s="4"/>
      <c r="M75" s="4"/>
      <c r="N75" s="4"/>
      <c r="O75" s="4"/>
      <c r="P75" s="4"/>
      <c r="Q75" s="4">
        <f>F75+K75</f>
        <v>450000</v>
      </c>
      <c r="T75" s="39"/>
    </row>
    <row r="76" spans="1:20" s="45" customFormat="1" ht="48.6" customHeight="1">
      <c r="A76" s="22" t="s">
        <v>214</v>
      </c>
      <c r="B76" s="22" t="s">
        <v>408</v>
      </c>
      <c r="C76" s="22" t="s">
        <v>79</v>
      </c>
      <c r="D76" s="61" t="s">
        <v>216</v>
      </c>
      <c r="E76" s="7"/>
      <c r="F76" s="4">
        <f t="shared" si="12"/>
        <v>1800000</v>
      </c>
      <c r="G76" s="4">
        <v>1800000</v>
      </c>
      <c r="H76" s="4"/>
      <c r="I76" s="4"/>
      <c r="J76" s="4"/>
      <c r="K76" s="4">
        <f t="shared" si="11"/>
        <v>0</v>
      </c>
      <c r="L76" s="4"/>
      <c r="M76" s="4"/>
      <c r="N76" s="4"/>
      <c r="O76" s="4"/>
      <c r="P76" s="4"/>
      <c r="Q76" s="4">
        <f>F76+K76</f>
        <v>1800000</v>
      </c>
      <c r="T76" s="39"/>
    </row>
    <row r="77" spans="1:20" s="45" customFormat="1" ht="48.6" customHeight="1">
      <c r="A77" s="22" t="s">
        <v>215</v>
      </c>
      <c r="B77" s="22" t="s">
        <v>409</v>
      </c>
      <c r="C77" s="22" t="s">
        <v>79</v>
      </c>
      <c r="D77" s="61" t="s">
        <v>217</v>
      </c>
      <c r="E77" s="7"/>
      <c r="F77" s="4">
        <f t="shared" si="12"/>
        <v>770000</v>
      </c>
      <c r="G77" s="4">
        <v>770000</v>
      </c>
      <c r="H77" s="4"/>
      <c r="I77" s="4"/>
      <c r="J77" s="4"/>
      <c r="K77" s="4">
        <f t="shared" si="11"/>
        <v>0</v>
      </c>
      <c r="L77" s="4"/>
      <c r="M77" s="4"/>
      <c r="N77" s="4"/>
      <c r="O77" s="4"/>
      <c r="P77" s="4"/>
      <c r="Q77" s="4">
        <f>F77+K77</f>
        <v>770000</v>
      </c>
      <c r="T77" s="39"/>
    </row>
    <row r="78" spans="1:20" s="45" customFormat="1" ht="40.5" hidden="1" customHeight="1">
      <c r="A78" s="21" t="s">
        <v>495</v>
      </c>
      <c r="B78" s="22"/>
      <c r="C78" s="46"/>
      <c r="D78" s="65" t="s">
        <v>37</v>
      </c>
      <c r="E78" s="7" t="s">
        <v>37</v>
      </c>
      <c r="F78" s="4">
        <f t="shared" ref="F78:F86" si="13">G78+J78</f>
        <v>0</v>
      </c>
      <c r="G78" s="4">
        <f>G79+G80+G81+G82+G83+G84+G85+G86</f>
        <v>0</v>
      </c>
      <c r="H78" s="4">
        <f t="shared" ref="H78:P78" si="14">H79+H80+H81+H82+H83+H84+H85</f>
        <v>0</v>
      </c>
      <c r="I78" s="4">
        <f t="shared" si="14"/>
        <v>0</v>
      </c>
      <c r="J78" s="4">
        <f t="shared" si="14"/>
        <v>0</v>
      </c>
      <c r="K78" s="4">
        <f t="shared" si="14"/>
        <v>0</v>
      </c>
      <c r="L78" s="4">
        <f t="shared" si="14"/>
        <v>0</v>
      </c>
      <c r="M78" s="4">
        <f t="shared" si="14"/>
        <v>0</v>
      </c>
      <c r="N78" s="4">
        <f t="shared" si="14"/>
        <v>0</v>
      </c>
      <c r="O78" s="4">
        <f t="shared" si="14"/>
        <v>0</v>
      </c>
      <c r="P78" s="4">
        <f t="shared" si="14"/>
        <v>0</v>
      </c>
      <c r="Q78" s="4">
        <f t="shared" ref="Q78:Q95" si="15">F78+K78</f>
        <v>0</v>
      </c>
      <c r="T78" s="39"/>
    </row>
    <row r="79" spans="1:20" s="45" customFormat="1" ht="40.5" hidden="1" customHeight="1">
      <c r="A79" s="22" t="s">
        <v>169</v>
      </c>
      <c r="B79" s="22" t="s">
        <v>410</v>
      </c>
      <c r="C79" s="22" t="s">
        <v>67</v>
      </c>
      <c r="D79" s="62" t="s">
        <v>98</v>
      </c>
      <c r="E79" s="7" t="s">
        <v>42</v>
      </c>
      <c r="F79" s="4">
        <f t="shared" si="13"/>
        <v>0</v>
      </c>
      <c r="G79" s="4"/>
      <c r="H79" s="4"/>
      <c r="I79" s="4"/>
      <c r="J79" s="4"/>
      <c r="K79" s="4">
        <f t="shared" ref="K79:K95" si="16">M79+P79</f>
        <v>0</v>
      </c>
      <c r="L79" s="4"/>
      <c r="M79" s="4"/>
      <c r="N79" s="4"/>
      <c r="O79" s="4"/>
      <c r="P79" s="4"/>
      <c r="Q79" s="4">
        <f t="shared" si="15"/>
        <v>0</v>
      </c>
      <c r="T79" s="39"/>
    </row>
    <row r="80" spans="1:20" s="45" customFormat="1" ht="40.5" hidden="1" customHeight="1">
      <c r="A80" s="22" t="s">
        <v>168</v>
      </c>
      <c r="B80" s="22" t="s">
        <v>411</v>
      </c>
      <c r="C80" s="22" t="s">
        <v>67</v>
      </c>
      <c r="D80" s="62" t="s">
        <v>103</v>
      </c>
      <c r="E80" s="7" t="s">
        <v>30</v>
      </c>
      <c r="F80" s="4">
        <f t="shared" si="13"/>
        <v>0</v>
      </c>
      <c r="G80" s="4"/>
      <c r="H80" s="4"/>
      <c r="I80" s="4"/>
      <c r="J80" s="4"/>
      <c r="K80" s="4">
        <f t="shared" si="16"/>
        <v>0</v>
      </c>
      <c r="L80" s="4"/>
      <c r="M80" s="4"/>
      <c r="N80" s="4"/>
      <c r="O80" s="4"/>
      <c r="P80" s="4"/>
      <c r="Q80" s="4">
        <f t="shared" si="15"/>
        <v>0</v>
      </c>
      <c r="T80" s="39"/>
    </row>
    <row r="81" spans="1:20" s="45" customFormat="1" ht="40.5" hidden="1" customHeight="1">
      <c r="A81" s="22" t="s">
        <v>170</v>
      </c>
      <c r="B81" s="22" t="s">
        <v>412</v>
      </c>
      <c r="C81" s="22" t="s">
        <v>67</v>
      </c>
      <c r="D81" s="62" t="s">
        <v>99</v>
      </c>
      <c r="E81" s="7" t="s">
        <v>25</v>
      </c>
      <c r="F81" s="4">
        <f t="shared" si="13"/>
        <v>0</v>
      </c>
      <c r="G81" s="4"/>
      <c r="H81" s="4"/>
      <c r="I81" s="4"/>
      <c r="J81" s="4"/>
      <c r="K81" s="4">
        <f t="shared" si="16"/>
        <v>0</v>
      </c>
      <c r="L81" s="4"/>
      <c r="M81" s="4"/>
      <c r="N81" s="4"/>
      <c r="O81" s="4"/>
      <c r="P81" s="4"/>
      <c r="Q81" s="4">
        <f t="shared" si="15"/>
        <v>0</v>
      </c>
      <c r="T81" s="39"/>
    </row>
    <row r="82" spans="1:20" s="45" customFormat="1" ht="40.5" hidden="1" customHeight="1">
      <c r="A82" s="22" t="s">
        <v>171</v>
      </c>
      <c r="B82" s="22" t="s">
        <v>413</v>
      </c>
      <c r="C82" s="22" t="s">
        <v>67</v>
      </c>
      <c r="D82" s="62" t="s">
        <v>100</v>
      </c>
      <c r="E82" s="7" t="s">
        <v>23</v>
      </c>
      <c r="F82" s="4">
        <f t="shared" si="13"/>
        <v>0</v>
      </c>
      <c r="G82" s="4"/>
      <c r="H82" s="4"/>
      <c r="I82" s="4"/>
      <c r="J82" s="4"/>
      <c r="K82" s="4">
        <f t="shared" si="16"/>
        <v>0</v>
      </c>
      <c r="L82" s="4"/>
      <c r="M82" s="4"/>
      <c r="N82" s="4"/>
      <c r="O82" s="4"/>
      <c r="P82" s="4"/>
      <c r="Q82" s="4">
        <f t="shared" si="15"/>
        <v>0</v>
      </c>
      <c r="T82" s="39"/>
    </row>
    <row r="83" spans="1:20" s="45" customFormat="1" ht="40.5" hidden="1" customHeight="1">
      <c r="A83" s="22" t="s">
        <v>172</v>
      </c>
      <c r="B83" s="22" t="s">
        <v>414</v>
      </c>
      <c r="C83" s="22" t="s">
        <v>67</v>
      </c>
      <c r="D83" s="62" t="s">
        <v>101</v>
      </c>
      <c r="E83" s="7" t="s">
        <v>31</v>
      </c>
      <c r="F83" s="4">
        <f t="shared" si="13"/>
        <v>0</v>
      </c>
      <c r="G83" s="4"/>
      <c r="H83" s="4"/>
      <c r="I83" s="4"/>
      <c r="J83" s="4"/>
      <c r="K83" s="4">
        <f t="shared" si="16"/>
        <v>0</v>
      </c>
      <c r="L83" s="4"/>
      <c r="M83" s="4"/>
      <c r="N83" s="4"/>
      <c r="O83" s="4"/>
      <c r="P83" s="4"/>
      <c r="Q83" s="4">
        <f t="shared" si="15"/>
        <v>0</v>
      </c>
      <c r="T83" s="39"/>
    </row>
    <row r="84" spans="1:20" s="45" customFormat="1" ht="40.5" hidden="1" customHeight="1">
      <c r="A84" s="22" t="s">
        <v>173</v>
      </c>
      <c r="B84" s="22" t="s">
        <v>415</v>
      </c>
      <c r="C84" s="22" t="s">
        <v>67</v>
      </c>
      <c r="D84" s="62" t="s">
        <v>102</v>
      </c>
      <c r="E84" s="7" t="s">
        <v>17</v>
      </c>
      <c r="F84" s="4">
        <f t="shared" si="13"/>
        <v>0</v>
      </c>
      <c r="G84" s="4"/>
      <c r="H84" s="4"/>
      <c r="I84" s="4"/>
      <c r="J84" s="4"/>
      <c r="K84" s="4">
        <f t="shared" si="16"/>
        <v>0</v>
      </c>
      <c r="L84" s="4"/>
      <c r="M84" s="4"/>
      <c r="N84" s="4"/>
      <c r="O84" s="4"/>
      <c r="P84" s="4"/>
      <c r="Q84" s="4">
        <f t="shared" si="15"/>
        <v>0</v>
      </c>
      <c r="T84" s="39"/>
    </row>
    <row r="85" spans="1:20" s="45" customFormat="1" ht="40.5" hidden="1" customHeight="1">
      <c r="A85" s="22" t="s">
        <v>174</v>
      </c>
      <c r="B85" s="22" t="s">
        <v>416</v>
      </c>
      <c r="C85" s="22" t="s">
        <v>67</v>
      </c>
      <c r="D85" s="62" t="s">
        <v>104</v>
      </c>
      <c r="E85" s="7" t="s">
        <v>24</v>
      </c>
      <c r="F85" s="4">
        <f t="shared" si="13"/>
        <v>0</v>
      </c>
      <c r="G85" s="4"/>
      <c r="H85" s="4"/>
      <c r="I85" s="4"/>
      <c r="J85" s="4"/>
      <c r="K85" s="4">
        <f t="shared" si="16"/>
        <v>0</v>
      </c>
      <c r="L85" s="4"/>
      <c r="M85" s="4"/>
      <c r="N85" s="4"/>
      <c r="O85" s="4"/>
      <c r="P85" s="4"/>
      <c r="Q85" s="4">
        <f t="shared" si="15"/>
        <v>0</v>
      </c>
      <c r="T85" s="39"/>
    </row>
    <row r="86" spans="1:20" s="45" customFormat="1" ht="40.5" hidden="1" customHeight="1">
      <c r="A86" s="22" t="s">
        <v>338</v>
      </c>
      <c r="B86" s="22" t="s">
        <v>417</v>
      </c>
      <c r="C86" s="22" t="s">
        <v>67</v>
      </c>
      <c r="D86" s="62" t="s">
        <v>339</v>
      </c>
      <c r="E86" s="7"/>
      <c r="F86" s="4">
        <f t="shared" si="13"/>
        <v>0</v>
      </c>
      <c r="G86" s="4"/>
      <c r="H86" s="4"/>
      <c r="I86" s="4"/>
      <c r="J86" s="4"/>
      <c r="K86" s="4"/>
      <c r="L86" s="4"/>
      <c r="M86" s="4"/>
      <c r="N86" s="4"/>
      <c r="O86" s="4"/>
      <c r="P86" s="4"/>
      <c r="Q86" s="4">
        <f t="shared" si="15"/>
        <v>0</v>
      </c>
      <c r="T86" s="39"/>
    </row>
    <row r="87" spans="1:20" s="45" customFormat="1" ht="57" customHeight="1">
      <c r="A87" s="22" t="s">
        <v>167</v>
      </c>
      <c r="B87" s="22" t="s">
        <v>418</v>
      </c>
      <c r="C87" s="22" t="s">
        <v>79</v>
      </c>
      <c r="D87" s="62" t="s">
        <v>97</v>
      </c>
      <c r="E87" s="7" t="s">
        <v>58</v>
      </c>
      <c r="F87" s="4">
        <f t="shared" ref="F87:F94" si="17">G87+J87</f>
        <v>88900</v>
      </c>
      <c r="G87" s="4">
        <v>88900</v>
      </c>
      <c r="H87" s="4"/>
      <c r="I87" s="4"/>
      <c r="J87" s="4"/>
      <c r="K87" s="4">
        <f t="shared" ref="K87:K93" si="18">M87+P87</f>
        <v>0</v>
      </c>
      <c r="L87" s="4"/>
      <c r="M87" s="4"/>
      <c r="N87" s="4"/>
      <c r="O87" s="4"/>
      <c r="P87" s="4"/>
      <c r="Q87" s="4">
        <f t="shared" ref="Q87:Q94" si="19">F87+K87</f>
        <v>88900</v>
      </c>
      <c r="T87" s="39"/>
    </row>
    <row r="88" spans="1:20" s="45" customFormat="1" ht="194.25" hidden="1" customHeight="1">
      <c r="A88" s="22" t="s">
        <v>175</v>
      </c>
      <c r="B88" s="22" t="s">
        <v>419</v>
      </c>
      <c r="C88" s="21"/>
      <c r="D88" s="62" t="s">
        <v>335</v>
      </c>
      <c r="E88" s="7" t="s">
        <v>51</v>
      </c>
      <c r="F88" s="4">
        <f t="shared" si="17"/>
        <v>0</v>
      </c>
      <c r="G88" s="4">
        <f>G89+G90+G91+G92+G93+G94</f>
        <v>0</v>
      </c>
      <c r="H88" s="12"/>
      <c r="I88" s="12"/>
      <c r="J88" s="12"/>
      <c r="K88" s="4">
        <f t="shared" si="18"/>
        <v>0</v>
      </c>
      <c r="L88" s="4"/>
      <c r="M88" s="12"/>
      <c r="N88" s="4"/>
      <c r="O88" s="12"/>
      <c r="P88" s="12"/>
      <c r="Q88" s="4">
        <f t="shared" si="19"/>
        <v>0</v>
      </c>
      <c r="T88" s="39"/>
    </row>
    <row r="89" spans="1:20" s="45" customFormat="1" ht="45.75" hidden="1" customHeight="1">
      <c r="A89" s="22" t="s">
        <v>241</v>
      </c>
      <c r="B89" s="22" t="s">
        <v>420</v>
      </c>
      <c r="C89" s="22" t="s">
        <v>81</v>
      </c>
      <c r="D89" s="62" t="s">
        <v>246</v>
      </c>
      <c r="E89" s="7"/>
      <c r="F89" s="4">
        <f t="shared" si="17"/>
        <v>0</v>
      </c>
      <c r="G89" s="4"/>
      <c r="H89" s="12"/>
      <c r="I89" s="12"/>
      <c r="J89" s="12"/>
      <c r="K89" s="4">
        <f t="shared" si="18"/>
        <v>0</v>
      </c>
      <c r="L89" s="4"/>
      <c r="M89" s="12"/>
      <c r="N89" s="4"/>
      <c r="O89" s="12"/>
      <c r="P89" s="12"/>
      <c r="Q89" s="4">
        <f t="shared" si="19"/>
        <v>0</v>
      </c>
      <c r="T89" s="39"/>
    </row>
    <row r="90" spans="1:20" s="45" customFormat="1" ht="65.45" hidden="1" customHeight="1">
      <c r="A90" s="22" t="s">
        <v>242</v>
      </c>
      <c r="B90" s="22" t="s">
        <v>421</v>
      </c>
      <c r="C90" s="22" t="s">
        <v>81</v>
      </c>
      <c r="D90" s="62" t="s">
        <v>247</v>
      </c>
      <c r="E90" s="7"/>
      <c r="F90" s="4">
        <f t="shared" si="17"/>
        <v>0</v>
      </c>
      <c r="G90" s="4"/>
      <c r="H90" s="12"/>
      <c r="I90" s="12"/>
      <c r="J90" s="12"/>
      <c r="K90" s="4">
        <f t="shared" si="18"/>
        <v>0</v>
      </c>
      <c r="L90" s="4"/>
      <c r="M90" s="12"/>
      <c r="N90" s="4"/>
      <c r="O90" s="12"/>
      <c r="P90" s="12"/>
      <c r="Q90" s="4">
        <f t="shared" si="19"/>
        <v>0</v>
      </c>
      <c r="T90" s="39"/>
    </row>
    <row r="91" spans="1:20" s="45" customFormat="1" ht="45.6" hidden="1" customHeight="1">
      <c r="A91" s="22" t="s">
        <v>243</v>
      </c>
      <c r="B91" s="22" t="s">
        <v>422</v>
      </c>
      <c r="C91" s="22" t="s">
        <v>81</v>
      </c>
      <c r="D91" s="62" t="s">
        <v>248</v>
      </c>
      <c r="E91" s="7"/>
      <c r="F91" s="4">
        <f t="shared" si="17"/>
        <v>0</v>
      </c>
      <c r="G91" s="4"/>
      <c r="H91" s="12"/>
      <c r="I91" s="12"/>
      <c r="J91" s="12"/>
      <c r="K91" s="4">
        <f t="shared" si="18"/>
        <v>0</v>
      </c>
      <c r="L91" s="4"/>
      <c r="M91" s="12"/>
      <c r="N91" s="4"/>
      <c r="O91" s="12"/>
      <c r="P91" s="12"/>
      <c r="Q91" s="4">
        <f t="shared" si="19"/>
        <v>0</v>
      </c>
      <c r="T91" s="39"/>
    </row>
    <row r="92" spans="1:20" s="45" customFormat="1" ht="68.25" hidden="1" customHeight="1">
      <c r="A92" s="22" t="s">
        <v>244</v>
      </c>
      <c r="B92" s="22" t="s">
        <v>423</v>
      </c>
      <c r="C92" s="22" t="s">
        <v>81</v>
      </c>
      <c r="D92" s="62" t="s">
        <v>249</v>
      </c>
      <c r="E92" s="7"/>
      <c r="F92" s="4">
        <f t="shared" si="17"/>
        <v>0</v>
      </c>
      <c r="G92" s="4"/>
      <c r="H92" s="12"/>
      <c r="I92" s="12"/>
      <c r="J92" s="12"/>
      <c r="K92" s="4">
        <f t="shared" si="18"/>
        <v>0</v>
      </c>
      <c r="L92" s="4"/>
      <c r="M92" s="12"/>
      <c r="N92" s="4"/>
      <c r="O92" s="12"/>
      <c r="P92" s="12"/>
      <c r="Q92" s="4">
        <f t="shared" si="19"/>
        <v>0</v>
      </c>
      <c r="T92" s="39"/>
    </row>
    <row r="93" spans="1:20" s="45" customFormat="1" ht="81" hidden="1" customHeight="1">
      <c r="A93" s="22" t="s">
        <v>245</v>
      </c>
      <c r="B93" s="22" t="s">
        <v>424</v>
      </c>
      <c r="C93" s="22" t="s">
        <v>81</v>
      </c>
      <c r="D93" s="62" t="s">
        <v>250</v>
      </c>
      <c r="E93" s="7"/>
      <c r="F93" s="4">
        <f t="shared" si="17"/>
        <v>0</v>
      </c>
      <c r="G93" s="4"/>
      <c r="H93" s="12"/>
      <c r="I93" s="12"/>
      <c r="J93" s="12"/>
      <c r="K93" s="4">
        <f t="shared" si="18"/>
        <v>0</v>
      </c>
      <c r="L93" s="4"/>
      <c r="M93" s="12"/>
      <c r="N93" s="4"/>
      <c r="O93" s="12"/>
      <c r="P93" s="12"/>
      <c r="Q93" s="4">
        <f t="shared" si="19"/>
        <v>0</v>
      </c>
      <c r="T93" s="39"/>
    </row>
    <row r="94" spans="1:20" s="45" customFormat="1" ht="43.5" hidden="1" customHeight="1">
      <c r="A94" s="22" t="s">
        <v>336</v>
      </c>
      <c r="B94" s="22" t="s">
        <v>425</v>
      </c>
      <c r="C94" s="22"/>
      <c r="D94" s="62" t="s">
        <v>337</v>
      </c>
      <c r="E94" s="7"/>
      <c r="F94" s="4">
        <f t="shared" si="17"/>
        <v>0</v>
      </c>
      <c r="G94" s="4"/>
      <c r="H94" s="12"/>
      <c r="I94" s="12"/>
      <c r="J94" s="12"/>
      <c r="K94" s="4"/>
      <c r="L94" s="4"/>
      <c r="M94" s="12"/>
      <c r="N94" s="4"/>
      <c r="O94" s="12"/>
      <c r="P94" s="12"/>
      <c r="Q94" s="4">
        <f t="shared" si="19"/>
        <v>0</v>
      </c>
      <c r="T94" s="39"/>
    </row>
    <row r="95" spans="1:20" s="45" customFormat="1" ht="33.6" customHeight="1">
      <c r="A95" s="22" t="s">
        <v>176</v>
      </c>
      <c r="B95" s="22" t="s">
        <v>426</v>
      </c>
      <c r="C95" s="22" t="s">
        <v>78</v>
      </c>
      <c r="D95" s="62" t="s">
        <v>229</v>
      </c>
      <c r="E95" s="7" t="s">
        <v>32</v>
      </c>
      <c r="F95" s="4">
        <f>G95+J95</f>
        <v>73100</v>
      </c>
      <c r="G95" s="4">
        <v>73100</v>
      </c>
      <c r="H95" s="4"/>
      <c r="I95" s="4"/>
      <c r="J95" s="4"/>
      <c r="K95" s="4">
        <f t="shared" si="16"/>
        <v>0</v>
      </c>
      <c r="L95" s="4"/>
      <c r="M95" s="4"/>
      <c r="N95" s="4"/>
      <c r="O95" s="4"/>
      <c r="P95" s="4"/>
      <c r="Q95" s="4">
        <f t="shared" si="15"/>
        <v>73100</v>
      </c>
      <c r="T95" s="39"/>
    </row>
    <row r="96" spans="1:20" s="8" customFormat="1" ht="63.6" customHeight="1">
      <c r="A96" s="22" t="s">
        <v>178</v>
      </c>
      <c r="B96" s="22" t="s">
        <v>427</v>
      </c>
      <c r="C96" s="22" t="s">
        <v>82</v>
      </c>
      <c r="D96" s="62" t="s">
        <v>107</v>
      </c>
      <c r="E96" s="7" t="s">
        <v>57</v>
      </c>
      <c r="F96" s="4">
        <f t="shared" ref="F96:F102" si="20">G96+J96</f>
        <v>5672500</v>
      </c>
      <c r="G96" s="4">
        <v>5672500</v>
      </c>
      <c r="H96" s="12">
        <v>5364000</v>
      </c>
      <c r="I96" s="12">
        <v>212600</v>
      </c>
      <c r="J96" s="12"/>
      <c r="K96" s="4">
        <f t="shared" ref="K96:K106" si="21">M96+P96</f>
        <v>145000</v>
      </c>
      <c r="L96" s="4"/>
      <c r="M96" s="12">
        <v>145000</v>
      </c>
      <c r="N96" s="4">
        <v>118000</v>
      </c>
      <c r="O96" s="12"/>
      <c r="P96" s="12"/>
      <c r="Q96" s="4">
        <f t="shared" ref="Q96:Q106" si="22">F96+K96</f>
        <v>5817500</v>
      </c>
      <c r="T96" s="35"/>
    </row>
    <row r="97" spans="1:20" s="8" customFormat="1" ht="34.15" customHeight="1">
      <c r="A97" s="22" t="s">
        <v>179</v>
      </c>
      <c r="B97" s="22" t="s">
        <v>428</v>
      </c>
      <c r="C97" s="22" t="s">
        <v>81</v>
      </c>
      <c r="D97" s="62" t="s">
        <v>230</v>
      </c>
      <c r="E97" s="6" t="s">
        <v>27</v>
      </c>
      <c r="F97" s="4">
        <f t="shared" si="20"/>
        <v>1420300</v>
      </c>
      <c r="G97" s="4">
        <v>1420300</v>
      </c>
      <c r="H97" s="12">
        <v>1187000</v>
      </c>
      <c r="I97" s="12">
        <v>170600</v>
      </c>
      <c r="J97" s="12"/>
      <c r="K97" s="4">
        <f t="shared" si="21"/>
        <v>0</v>
      </c>
      <c r="L97" s="4"/>
      <c r="M97" s="12"/>
      <c r="N97" s="4"/>
      <c r="O97" s="12"/>
      <c r="P97" s="12"/>
      <c r="Q97" s="4">
        <f t="shared" si="22"/>
        <v>1420300</v>
      </c>
      <c r="T97" s="35"/>
    </row>
    <row r="98" spans="1:20" s="8" customFormat="1" ht="96" customHeight="1">
      <c r="A98" s="22" t="s">
        <v>259</v>
      </c>
      <c r="B98" s="22" t="s">
        <v>429</v>
      </c>
      <c r="C98" s="22" t="s">
        <v>81</v>
      </c>
      <c r="D98" s="68" t="s">
        <v>260</v>
      </c>
      <c r="E98" s="6"/>
      <c r="F98" s="4">
        <f t="shared" si="20"/>
        <v>345000</v>
      </c>
      <c r="G98" s="4">
        <v>345000</v>
      </c>
      <c r="H98" s="12"/>
      <c r="I98" s="12"/>
      <c r="J98" s="12"/>
      <c r="K98" s="4">
        <f t="shared" si="21"/>
        <v>0</v>
      </c>
      <c r="L98" s="4"/>
      <c r="M98" s="12"/>
      <c r="N98" s="4"/>
      <c r="O98" s="12"/>
      <c r="P98" s="12"/>
      <c r="Q98" s="4">
        <f t="shared" si="22"/>
        <v>345000</v>
      </c>
      <c r="T98" s="35"/>
    </row>
    <row r="99" spans="1:20" s="8" customFormat="1" ht="84.75" customHeight="1">
      <c r="A99" s="22" t="s">
        <v>231</v>
      </c>
      <c r="B99" s="22" t="s">
        <v>430</v>
      </c>
      <c r="C99" s="22" t="s">
        <v>80</v>
      </c>
      <c r="D99" s="62" t="s">
        <v>232</v>
      </c>
      <c r="E99" s="7" t="s">
        <v>3</v>
      </c>
      <c r="F99" s="4">
        <f t="shared" si="20"/>
        <v>112000</v>
      </c>
      <c r="G99" s="4">
        <v>112000</v>
      </c>
      <c r="H99" s="12"/>
      <c r="I99" s="12"/>
      <c r="J99" s="12"/>
      <c r="K99" s="4">
        <f t="shared" si="21"/>
        <v>0</v>
      </c>
      <c r="L99" s="4"/>
      <c r="M99" s="12"/>
      <c r="N99" s="4"/>
      <c r="O99" s="12"/>
      <c r="P99" s="12"/>
      <c r="Q99" s="4">
        <f t="shared" si="22"/>
        <v>112000</v>
      </c>
      <c r="T99" s="35"/>
    </row>
    <row r="100" spans="1:20" s="8" customFormat="1" ht="64.150000000000006" customHeight="1">
      <c r="A100" s="22" t="s">
        <v>233</v>
      </c>
      <c r="B100" s="22" t="s">
        <v>431</v>
      </c>
      <c r="C100" s="22" t="s">
        <v>78</v>
      </c>
      <c r="D100" s="62" t="s">
        <v>234</v>
      </c>
      <c r="E100" s="7" t="s">
        <v>52</v>
      </c>
      <c r="F100" s="4">
        <f t="shared" si="20"/>
        <v>80000</v>
      </c>
      <c r="G100" s="4">
        <v>80000</v>
      </c>
      <c r="H100" s="12"/>
      <c r="I100" s="12"/>
      <c r="J100" s="12"/>
      <c r="K100" s="4">
        <f t="shared" si="21"/>
        <v>0</v>
      </c>
      <c r="L100" s="4"/>
      <c r="M100" s="12"/>
      <c r="N100" s="4"/>
      <c r="O100" s="12"/>
      <c r="P100" s="12"/>
      <c r="Q100" s="4">
        <f t="shared" si="22"/>
        <v>80000</v>
      </c>
      <c r="T100" s="35"/>
    </row>
    <row r="101" spans="1:20" s="8" customFormat="1" ht="31.5" customHeight="1">
      <c r="A101" s="22" t="s">
        <v>319</v>
      </c>
      <c r="B101" s="22" t="s">
        <v>432</v>
      </c>
      <c r="C101" s="22" t="s">
        <v>318</v>
      </c>
      <c r="D101" s="62" t="s">
        <v>317</v>
      </c>
      <c r="E101" s="7"/>
      <c r="F101" s="4">
        <f t="shared" si="20"/>
        <v>65000</v>
      </c>
      <c r="G101" s="4">
        <v>65000</v>
      </c>
      <c r="H101" s="12"/>
      <c r="I101" s="12"/>
      <c r="J101" s="12"/>
      <c r="K101" s="4">
        <f t="shared" si="21"/>
        <v>0</v>
      </c>
      <c r="L101" s="4"/>
      <c r="M101" s="12"/>
      <c r="N101" s="4"/>
      <c r="O101" s="12"/>
      <c r="P101" s="12"/>
      <c r="Q101" s="4">
        <f t="shared" si="22"/>
        <v>65000</v>
      </c>
      <c r="T101" s="35"/>
    </row>
    <row r="102" spans="1:20" s="8" customFormat="1" ht="175.15" hidden="1" customHeight="1">
      <c r="A102" s="28" t="s">
        <v>177</v>
      </c>
      <c r="B102" s="22" t="s">
        <v>433</v>
      </c>
      <c r="C102" s="22" t="s">
        <v>67</v>
      </c>
      <c r="D102" s="67" t="s">
        <v>302</v>
      </c>
      <c r="E102" s="7" t="s">
        <v>53</v>
      </c>
      <c r="F102" s="4">
        <f t="shared" si="20"/>
        <v>0</v>
      </c>
      <c r="G102" s="11"/>
      <c r="H102" s="4"/>
      <c r="I102" s="4"/>
      <c r="J102" s="4"/>
      <c r="K102" s="4">
        <f t="shared" si="21"/>
        <v>0</v>
      </c>
      <c r="L102" s="4"/>
      <c r="M102" s="4"/>
      <c r="N102" s="4"/>
      <c r="O102" s="4"/>
      <c r="P102" s="4"/>
      <c r="Q102" s="4">
        <f t="shared" si="22"/>
        <v>0</v>
      </c>
      <c r="T102" s="35"/>
    </row>
    <row r="103" spans="1:20" s="8" customFormat="1" ht="33.6" hidden="1" customHeight="1">
      <c r="A103" s="22" t="s">
        <v>252</v>
      </c>
      <c r="B103" s="22" t="s">
        <v>381</v>
      </c>
      <c r="C103" s="22" t="s">
        <v>66</v>
      </c>
      <c r="D103" s="61" t="s">
        <v>226</v>
      </c>
      <c r="E103" s="7"/>
      <c r="F103" s="4">
        <f>G103</f>
        <v>0</v>
      </c>
      <c r="G103" s="4"/>
      <c r="H103" s="12"/>
      <c r="I103" s="12"/>
      <c r="J103" s="12"/>
      <c r="K103" s="4">
        <f t="shared" si="21"/>
        <v>0</v>
      </c>
      <c r="L103" s="4"/>
      <c r="M103" s="12"/>
      <c r="N103" s="4"/>
      <c r="O103" s="12"/>
      <c r="P103" s="12"/>
      <c r="Q103" s="4">
        <f t="shared" si="22"/>
        <v>0</v>
      </c>
      <c r="T103" s="35"/>
    </row>
    <row r="104" spans="1:20" s="8" customFormat="1" ht="95.25" hidden="1" customHeight="1">
      <c r="A104" s="22" t="s">
        <v>348</v>
      </c>
      <c r="B104" s="22" t="s">
        <v>383</v>
      </c>
      <c r="C104" s="22" t="s">
        <v>324</v>
      </c>
      <c r="D104" s="61" t="s">
        <v>349</v>
      </c>
      <c r="E104" s="7"/>
      <c r="F104" s="4">
        <f>G104</f>
        <v>0</v>
      </c>
      <c r="G104" s="4"/>
      <c r="H104" s="12"/>
      <c r="I104" s="12"/>
      <c r="J104" s="12"/>
      <c r="K104" s="4">
        <f t="shared" si="21"/>
        <v>0</v>
      </c>
      <c r="L104" s="4"/>
      <c r="M104" s="12"/>
      <c r="N104" s="4"/>
      <c r="O104" s="12"/>
      <c r="P104" s="12">
        <f>L104</f>
        <v>0</v>
      </c>
      <c r="Q104" s="4">
        <f t="shared" si="22"/>
        <v>0</v>
      </c>
      <c r="T104" s="35"/>
    </row>
    <row r="105" spans="1:20" s="8" customFormat="1" ht="23.45" customHeight="1">
      <c r="A105" s="22" t="s">
        <v>480</v>
      </c>
      <c r="B105" s="22" t="s">
        <v>472</v>
      </c>
      <c r="C105" s="22" t="s">
        <v>473</v>
      </c>
      <c r="D105" s="62" t="s">
        <v>474</v>
      </c>
      <c r="E105" s="13"/>
      <c r="F105" s="4">
        <f>G105+J105</f>
        <v>85350</v>
      </c>
      <c r="G105" s="93">
        <v>85350</v>
      </c>
      <c r="H105" s="94"/>
      <c r="I105" s="94"/>
      <c r="J105" s="94"/>
      <c r="K105" s="4">
        <f t="shared" si="21"/>
        <v>12300</v>
      </c>
      <c r="L105" s="93">
        <v>12300</v>
      </c>
      <c r="M105" s="93"/>
      <c r="N105" s="93"/>
      <c r="O105" s="94"/>
      <c r="P105" s="94">
        <v>12300</v>
      </c>
      <c r="Q105" s="4">
        <f>F105+K105</f>
        <v>97650</v>
      </c>
      <c r="T105" s="35"/>
    </row>
    <row r="106" spans="1:20" s="8" customFormat="1" ht="30" hidden="1" customHeight="1">
      <c r="A106" s="22" t="s">
        <v>334</v>
      </c>
      <c r="B106" s="22" t="s">
        <v>387</v>
      </c>
      <c r="C106" s="22" t="s">
        <v>86</v>
      </c>
      <c r="D106" s="61" t="s">
        <v>141</v>
      </c>
      <c r="E106" s="7"/>
      <c r="F106" s="4">
        <f>G106</f>
        <v>0</v>
      </c>
      <c r="G106" s="4"/>
      <c r="H106" s="12"/>
      <c r="I106" s="12"/>
      <c r="J106" s="12"/>
      <c r="K106" s="4">
        <f t="shared" si="21"/>
        <v>0</v>
      </c>
      <c r="L106" s="4"/>
      <c r="M106" s="12"/>
      <c r="N106" s="4"/>
      <c r="O106" s="12"/>
      <c r="P106" s="12"/>
      <c r="Q106" s="4">
        <f t="shared" si="22"/>
        <v>0</v>
      </c>
      <c r="T106" s="35"/>
    </row>
    <row r="107" spans="1:20" s="45" customFormat="1" ht="42.75" customHeight="1">
      <c r="A107" s="20" t="s">
        <v>87</v>
      </c>
      <c r="B107" s="20" t="s">
        <v>87</v>
      </c>
      <c r="C107" s="28"/>
      <c r="D107" s="64" t="s">
        <v>35</v>
      </c>
      <c r="E107" s="44" t="s">
        <v>35</v>
      </c>
      <c r="F107" s="78">
        <f>F108</f>
        <v>23685600</v>
      </c>
      <c r="G107" s="78">
        <f t="shared" ref="G107:P107" si="23">G108</f>
        <v>23685600</v>
      </c>
      <c r="H107" s="11">
        <f t="shared" si="23"/>
        <v>19405650</v>
      </c>
      <c r="I107" s="11">
        <f t="shared" si="23"/>
        <v>1941100</v>
      </c>
      <c r="J107" s="11">
        <f t="shared" si="23"/>
        <v>0</v>
      </c>
      <c r="K107" s="78">
        <f t="shared" si="23"/>
        <v>858500</v>
      </c>
      <c r="L107" s="11">
        <f t="shared" si="23"/>
        <v>217500</v>
      </c>
      <c r="M107" s="11">
        <f t="shared" si="23"/>
        <v>641000</v>
      </c>
      <c r="N107" s="11">
        <f t="shared" si="23"/>
        <v>169050</v>
      </c>
      <c r="O107" s="11">
        <f t="shared" si="23"/>
        <v>0</v>
      </c>
      <c r="P107" s="11">
        <f t="shared" si="23"/>
        <v>217500</v>
      </c>
      <c r="Q107" s="11">
        <f>Q108</f>
        <v>24544100</v>
      </c>
      <c r="R107" s="111"/>
      <c r="T107" s="39"/>
    </row>
    <row r="108" spans="1:20" s="45" customFormat="1" ht="33" customHeight="1">
      <c r="A108" s="21" t="s">
        <v>144</v>
      </c>
      <c r="B108" s="21" t="s">
        <v>434</v>
      </c>
      <c r="C108" s="22"/>
      <c r="D108" s="65" t="str">
        <f>D107</f>
        <v>Управління культури і туризму міської ради</v>
      </c>
      <c r="E108" s="47"/>
      <c r="F108" s="77">
        <f>SUM(F109:F118)</f>
        <v>23685600</v>
      </c>
      <c r="G108" s="77">
        <f t="shared" ref="G108:P108" si="24">SUM(G109:G118)</f>
        <v>23685600</v>
      </c>
      <c r="H108" s="77">
        <f t="shared" si="24"/>
        <v>19405650</v>
      </c>
      <c r="I108" s="77">
        <f t="shared" si="24"/>
        <v>1941100</v>
      </c>
      <c r="J108" s="77">
        <f t="shared" si="24"/>
        <v>0</v>
      </c>
      <c r="K108" s="77">
        <f t="shared" si="24"/>
        <v>858500</v>
      </c>
      <c r="L108" s="77">
        <f t="shared" si="24"/>
        <v>217500</v>
      </c>
      <c r="M108" s="77">
        <f t="shared" si="24"/>
        <v>641000</v>
      </c>
      <c r="N108" s="77">
        <f t="shared" si="24"/>
        <v>169050</v>
      </c>
      <c r="O108" s="77">
        <f t="shared" si="24"/>
        <v>0</v>
      </c>
      <c r="P108" s="77">
        <f t="shared" si="24"/>
        <v>217500</v>
      </c>
      <c r="Q108" s="4">
        <f t="shared" ref="Q108:Q129" si="25">F108+K108</f>
        <v>24544100</v>
      </c>
      <c r="T108" s="39"/>
    </row>
    <row r="109" spans="1:20" s="45" customFormat="1" ht="47.45" customHeight="1">
      <c r="A109" s="22" t="s">
        <v>182</v>
      </c>
      <c r="B109" s="22" t="s">
        <v>365</v>
      </c>
      <c r="C109" s="22" t="s">
        <v>61</v>
      </c>
      <c r="D109" s="58" t="s">
        <v>313</v>
      </c>
      <c r="E109" s="7" t="s">
        <v>2</v>
      </c>
      <c r="F109" s="4">
        <f t="shared" ref="F109:F118" si="26">G109+J109</f>
        <v>1532700</v>
      </c>
      <c r="G109" s="4">
        <v>1532700</v>
      </c>
      <c r="H109" s="12">
        <v>1485000</v>
      </c>
      <c r="I109" s="12">
        <v>24400</v>
      </c>
      <c r="J109" s="12"/>
      <c r="K109" s="4">
        <f t="shared" ref="K109:K118" si="27">M109+P109</f>
        <v>0</v>
      </c>
      <c r="L109" s="4"/>
      <c r="M109" s="12"/>
      <c r="N109" s="4"/>
      <c r="O109" s="12"/>
      <c r="P109" s="12">
        <f>L109</f>
        <v>0</v>
      </c>
      <c r="Q109" s="4">
        <f t="shared" si="25"/>
        <v>1532700</v>
      </c>
      <c r="T109" s="39"/>
    </row>
    <row r="110" spans="1:20" s="45" customFormat="1" ht="20.45" customHeight="1">
      <c r="A110" s="22" t="s">
        <v>253</v>
      </c>
      <c r="B110" s="22" t="s">
        <v>282</v>
      </c>
      <c r="C110" s="22" t="s">
        <v>72</v>
      </c>
      <c r="D110" s="58" t="s">
        <v>139</v>
      </c>
      <c r="E110" s="7"/>
      <c r="F110" s="4">
        <f t="shared" si="26"/>
        <v>25000</v>
      </c>
      <c r="G110" s="4">
        <f>20000+5000</f>
        <v>25000</v>
      </c>
      <c r="H110" s="12"/>
      <c r="I110" s="12"/>
      <c r="J110" s="12"/>
      <c r="K110" s="4">
        <f t="shared" si="27"/>
        <v>0</v>
      </c>
      <c r="L110" s="4"/>
      <c r="M110" s="12"/>
      <c r="N110" s="4"/>
      <c r="O110" s="12"/>
      <c r="P110" s="12"/>
      <c r="Q110" s="4">
        <f t="shared" si="25"/>
        <v>25000</v>
      </c>
      <c r="T110" s="39"/>
    </row>
    <row r="111" spans="1:20" s="45" customFormat="1" ht="30" customHeight="1">
      <c r="A111" s="22" t="s">
        <v>189</v>
      </c>
      <c r="B111" s="22" t="s">
        <v>435</v>
      </c>
      <c r="C111" s="22" t="s">
        <v>75</v>
      </c>
      <c r="D111" s="62" t="s">
        <v>493</v>
      </c>
      <c r="E111" s="7" t="s">
        <v>12</v>
      </c>
      <c r="F111" s="4">
        <f>G111+J111</f>
        <v>12104950</v>
      </c>
      <c r="G111" s="4">
        <v>12104950</v>
      </c>
      <c r="H111" s="92">
        <v>11185050</v>
      </c>
      <c r="I111" s="12">
        <v>902900</v>
      </c>
      <c r="J111" s="12"/>
      <c r="K111" s="4">
        <f>M111+P111</f>
        <v>616000</v>
      </c>
      <c r="L111" s="4">
        <v>106000</v>
      </c>
      <c r="M111" s="12">
        <v>510000</v>
      </c>
      <c r="N111" s="4">
        <v>144000</v>
      </c>
      <c r="O111" s="12"/>
      <c r="P111" s="12">
        <v>106000</v>
      </c>
      <c r="Q111" s="4">
        <f>F111+K111</f>
        <v>12720950</v>
      </c>
      <c r="T111" s="39"/>
    </row>
    <row r="112" spans="1:20" s="45" customFormat="1" ht="20.45" customHeight="1">
      <c r="A112" s="22" t="s">
        <v>183</v>
      </c>
      <c r="B112" s="22" t="s">
        <v>436</v>
      </c>
      <c r="C112" s="22" t="s">
        <v>108</v>
      </c>
      <c r="D112" s="62" t="s">
        <v>184</v>
      </c>
      <c r="E112" s="7" t="s">
        <v>9</v>
      </c>
      <c r="F112" s="4">
        <f t="shared" si="26"/>
        <v>3048700</v>
      </c>
      <c r="G112" s="4">
        <v>3048700</v>
      </c>
      <c r="H112" s="12">
        <v>2551000</v>
      </c>
      <c r="I112" s="12">
        <v>442600</v>
      </c>
      <c r="J112" s="12"/>
      <c r="K112" s="4">
        <f t="shared" si="27"/>
        <v>51000</v>
      </c>
      <c r="L112" s="4">
        <v>35000</v>
      </c>
      <c r="M112" s="4">
        <v>16000</v>
      </c>
      <c r="N112" s="12"/>
      <c r="O112" s="12"/>
      <c r="P112" s="12">
        <v>35000</v>
      </c>
      <c r="Q112" s="4">
        <f t="shared" si="25"/>
        <v>3099700</v>
      </c>
      <c r="T112" s="39"/>
    </row>
    <row r="113" spans="1:20" s="45" customFormat="1" ht="20.45" customHeight="1">
      <c r="A113" s="22" t="s">
        <v>185</v>
      </c>
      <c r="B113" s="22" t="s">
        <v>437</v>
      </c>
      <c r="C113" s="22" t="s">
        <v>108</v>
      </c>
      <c r="D113" s="62" t="s">
        <v>186</v>
      </c>
      <c r="E113" s="7" t="s">
        <v>10</v>
      </c>
      <c r="F113" s="4">
        <f t="shared" si="26"/>
        <v>2784200</v>
      </c>
      <c r="G113" s="4">
        <v>2784200</v>
      </c>
      <c r="H113" s="12">
        <v>1966800</v>
      </c>
      <c r="I113" s="12">
        <v>263000</v>
      </c>
      <c r="J113" s="12"/>
      <c r="K113" s="4">
        <f t="shared" si="27"/>
        <v>85000</v>
      </c>
      <c r="L113" s="4">
        <v>15000</v>
      </c>
      <c r="M113" s="4">
        <v>70000</v>
      </c>
      <c r="N113" s="12">
        <v>22000</v>
      </c>
      <c r="O113" s="12"/>
      <c r="P113" s="12">
        <v>15000</v>
      </c>
      <c r="Q113" s="4">
        <f t="shared" si="25"/>
        <v>2869200</v>
      </c>
      <c r="T113" s="39"/>
    </row>
    <row r="114" spans="1:20" s="45" customFormat="1" ht="52.15" customHeight="1">
      <c r="A114" s="22" t="s">
        <v>188</v>
      </c>
      <c r="B114" s="22" t="s">
        <v>438</v>
      </c>
      <c r="C114" s="22" t="s">
        <v>85</v>
      </c>
      <c r="D114" s="62" t="s">
        <v>187</v>
      </c>
      <c r="E114" s="7" t="s">
        <v>11</v>
      </c>
      <c r="F114" s="4">
        <f t="shared" si="26"/>
        <v>1898900</v>
      </c>
      <c r="G114" s="4">
        <v>1898900</v>
      </c>
      <c r="H114" s="12">
        <v>1594500</v>
      </c>
      <c r="I114" s="12">
        <v>288200</v>
      </c>
      <c r="J114" s="12"/>
      <c r="K114" s="4">
        <f t="shared" si="27"/>
        <v>45000</v>
      </c>
      <c r="L114" s="4"/>
      <c r="M114" s="4">
        <v>45000</v>
      </c>
      <c r="N114" s="12">
        <v>3050</v>
      </c>
      <c r="O114" s="12"/>
      <c r="P114" s="12">
        <f>380000-380000</f>
        <v>0</v>
      </c>
      <c r="Q114" s="4">
        <f t="shared" si="25"/>
        <v>1943900</v>
      </c>
      <c r="T114" s="39"/>
    </row>
    <row r="115" spans="1:20" s="45" customFormat="1" ht="36.6" customHeight="1">
      <c r="A115" s="22" t="s">
        <v>235</v>
      </c>
      <c r="B115" s="22" t="s">
        <v>439</v>
      </c>
      <c r="C115" s="22" t="s">
        <v>84</v>
      </c>
      <c r="D115" s="62" t="s">
        <v>236</v>
      </c>
      <c r="E115" s="7"/>
      <c r="F115" s="4">
        <f t="shared" si="26"/>
        <v>668950</v>
      </c>
      <c r="G115" s="4">
        <v>668950</v>
      </c>
      <c r="H115" s="12">
        <v>623300</v>
      </c>
      <c r="I115" s="12">
        <v>20000</v>
      </c>
      <c r="J115" s="12"/>
      <c r="K115" s="4">
        <f t="shared" si="27"/>
        <v>0</v>
      </c>
      <c r="L115" s="4"/>
      <c r="M115" s="12"/>
      <c r="N115" s="4"/>
      <c r="O115" s="12"/>
      <c r="P115" s="12"/>
      <c r="Q115" s="4">
        <f t="shared" si="25"/>
        <v>668950</v>
      </c>
      <c r="T115" s="39"/>
    </row>
    <row r="116" spans="1:20" s="45" customFormat="1" ht="24.6" customHeight="1">
      <c r="A116" s="22" t="s">
        <v>237</v>
      </c>
      <c r="B116" s="22" t="s">
        <v>440</v>
      </c>
      <c r="C116" s="22" t="s">
        <v>84</v>
      </c>
      <c r="D116" s="62" t="s">
        <v>238</v>
      </c>
      <c r="E116" s="7"/>
      <c r="F116" s="4">
        <f t="shared" si="26"/>
        <v>1502000</v>
      </c>
      <c r="G116" s="4">
        <f>1200000+102000+200000</f>
        <v>1502000</v>
      </c>
      <c r="H116" s="12"/>
      <c r="I116" s="12"/>
      <c r="J116" s="12"/>
      <c r="K116" s="4">
        <f t="shared" si="27"/>
        <v>0</v>
      </c>
      <c r="L116" s="4"/>
      <c r="M116" s="12"/>
      <c r="N116" s="4"/>
      <c r="O116" s="12"/>
      <c r="P116" s="12">
        <f>L116</f>
        <v>0</v>
      </c>
      <c r="Q116" s="4">
        <f t="shared" si="25"/>
        <v>1502000</v>
      </c>
      <c r="T116" s="39"/>
    </row>
    <row r="117" spans="1:20" s="45" customFormat="1" ht="63.75" hidden="1" customHeight="1">
      <c r="A117" s="22" t="s">
        <v>331</v>
      </c>
      <c r="B117" s="22" t="s">
        <v>385</v>
      </c>
      <c r="C117" s="22" t="s">
        <v>210</v>
      </c>
      <c r="D117" s="62" t="s">
        <v>362</v>
      </c>
      <c r="E117" s="7"/>
      <c r="F117" s="4">
        <f t="shared" si="26"/>
        <v>0</v>
      </c>
      <c r="G117" s="4"/>
      <c r="H117" s="12"/>
      <c r="I117" s="12"/>
      <c r="J117" s="12"/>
      <c r="K117" s="4">
        <f>M117+P117</f>
        <v>0</v>
      </c>
      <c r="L117" s="4"/>
      <c r="M117" s="12"/>
      <c r="N117" s="4"/>
      <c r="O117" s="12"/>
      <c r="P117" s="12">
        <f>L117</f>
        <v>0</v>
      </c>
      <c r="Q117" s="4">
        <f>F117+K117</f>
        <v>0</v>
      </c>
      <c r="T117" s="39"/>
    </row>
    <row r="118" spans="1:20" s="8" customFormat="1" ht="44.45" customHeight="1">
      <c r="A118" s="22" t="s">
        <v>481</v>
      </c>
      <c r="B118" s="22" t="s">
        <v>472</v>
      </c>
      <c r="C118" s="22" t="s">
        <v>473</v>
      </c>
      <c r="D118" s="62" t="s">
        <v>474</v>
      </c>
      <c r="E118" s="13"/>
      <c r="F118" s="4">
        <f t="shared" si="26"/>
        <v>120200</v>
      </c>
      <c r="G118" s="93">
        <v>120200</v>
      </c>
      <c r="H118" s="94"/>
      <c r="I118" s="94"/>
      <c r="J118" s="94"/>
      <c r="K118" s="4">
        <f t="shared" si="27"/>
        <v>61500</v>
      </c>
      <c r="L118" s="93">
        <v>61500</v>
      </c>
      <c r="M118" s="93"/>
      <c r="N118" s="93"/>
      <c r="O118" s="94"/>
      <c r="P118" s="94">
        <v>61500</v>
      </c>
      <c r="Q118" s="4">
        <f>F118+K118</f>
        <v>181700</v>
      </c>
      <c r="T118" s="35"/>
    </row>
    <row r="119" spans="1:20" s="45" customFormat="1" ht="47.25" customHeight="1">
      <c r="A119" s="20" t="s">
        <v>152</v>
      </c>
      <c r="B119" s="20" t="s">
        <v>152</v>
      </c>
      <c r="C119" s="28"/>
      <c r="D119" s="64" t="s">
        <v>41</v>
      </c>
      <c r="E119" s="49"/>
      <c r="F119" s="78">
        <f>F120</f>
        <v>4514870</v>
      </c>
      <c r="G119" s="78">
        <f t="shared" ref="G119:P119" si="28">G120</f>
        <v>4514870</v>
      </c>
      <c r="H119" s="11">
        <f t="shared" si="28"/>
        <v>2223300</v>
      </c>
      <c r="I119" s="11">
        <f t="shared" si="28"/>
        <v>171000</v>
      </c>
      <c r="J119" s="11">
        <f t="shared" si="28"/>
        <v>0</v>
      </c>
      <c r="K119" s="78">
        <f t="shared" si="28"/>
        <v>453600</v>
      </c>
      <c r="L119" s="11">
        <f t="shared" si="28"/>
        <v>377300</v>
      </c>
      <c r="M119" s="11">
        <f t="shared" si="28"/>
        <v>76300</v>
      </c>
      <c r="N119" s="11">
        <f t="shared" si="28"/>
        <v>59200</v>
      </c>
      <c r="O119" s="11">
        <f t="shared" si="28"/>
        <v>0</v>
      </c>
      <c r="P119" s="11">
        <f t="shared" si="28"/>
        <v>377300</v>
      </c>
      <c r="Q119" s="11">
        <f t="shared" si="25"/>
        <v>4968470</v>
      </c>
      <c r="R119" s="111"/>
      <c r="T119" s="39"/>
    </row>
    <row r="120" spans="1:20" s="45" customFormat="1" ht="31.9" customHeight="1">
      <c r="A120" s="21" t="s">
        <v>153</v>
      </c>
      <c r="B120" s="21" t="s">
        <v>153</v>
      </c>
      <c r="C120" s="22"/>
      <c r="D120" s="65" t="str">
        <f>D119</f>
        <v>Відділ з питань фізичної культури та спорту Ніжинської міської ради</v>
      </c>
      <c r="E120" s="7"/>
      <c r="F120" s="77">
        <f>SUM(F121:F128)</f>
        <v>4514870</v>
      </c>
      <c r="G120" s="77">
        <f>SUM(G121:G128)</f>
        <v>4514870</v>
      </c>
      <c r="H120" s="77">
        <f t="shared" ref="H120:P120" si="29">SUM(H121:H128)</f>
        <v>2223300</v>
      </c>
      <c r="I120" s="77">
        <f t="shared" si="29"/>
        <v>171000</v>
      </c>
      <c r="J120" s="77">
        <f t="shared" si="29"/>
        <v>0</v>
      </c>
      <c r="K120" s="77">
        <f t="shared" si="29"/>
        <v>453600</v>
      </c>
      <c r="L120" s="77">
        <f t="shared" si="29"/>
        <v>377300</v>
      </c>
      <c r="M120" s="77">
        <f t="shared" si="29"/>
        <v>76300</v>
      </c>
      <c r="N120" s="77">
        <f t="shared" si="29"/>
        <v>59200</v>
      </c>
      <c r="O120" s="77">
        <f t="shared" si="29"/>
        <v>0</v>
      </c>
      <c r="P120" s="77">
        <f t="shared" si="29"/>
        <v>377300</v>
      </c>
      <c r="Q120" s="4">
        <f t="shared" si="25"/>
        <v>4968470</v>
      </c>
      <c r="T120" s="39"/>
    </row>
    <row r="121" spans="1:20" s="45" customFormat="1" ht="48" customHeight="1">
      <c r="A121" s="22" t="s">
        <v>154</v>
      </c>
      <c r="B121" s="22" t="s">
        <v>365</v>
      </c>
      <c r="C121" s="22" t="s">
        <v>61</v>
      </c>
      <c r="D121" s="58" t="s">
        <v>313</v>
      </c>
      <c r="E121" s="7"/>
      <c r="F121" s="4">
        <f t="shared" ref="F121:F128" si="30">G121+J121</f>
        <v>898300</v>
      </c>
      <c r="G121" s="4">
        <v>898300</v>
      </c>
      <c r="H121" s="12">
        <v>873200</v>
      </c>
      <c r="I121" s="12">
        <v>20100</v>
      </c>
      <c r="J121" s="12"/>
      <c r="K121" s="4">
        <f>M121+P121</f>
        <v>0</v>
      </c>
      <c r="L121" s="4"/>
      <c r="M121" s="12"/>
      <c r="N121" s="4"/>
      <c r="O121" s="12"/>
      <c r="P121" s="12">
        <f>L121</f>
        <v>0</v>
      </c>
      <c r="Q121" s="4">
        <f t="shared" si="25"/>
        <v>898300</v>
      </c>
      <c r="T121" s="39"/>
    </row>
    <row r="122" spans="1:20" s="45" customFormat="1" ht="21.6" customHeight="1">
      <c r="A122" s="22" t="s">
        <v>316</v>
      </c>
      <c r="B122" s="22" t="s">
        <v>282</v>
      </c>
      <c r="C122" s="23" t="s">
        <v>72</v>
      </c>
      <c r="D122" s="69" t="s">
        <v>139</v>
      </c>
      <c r="E122" s="7"/>
      <c r="F122" s="4">
        <f t="shared" si="30"/>
        <v>6400</v>
      </c>
      <c r="G122" s="4">
        <f>5000+1400</f>
        <v>6400</v>
      </c>
      <c r="H122" s="12"/>
      <c r="I122" s="12"/>
      <c r="J122" s="12"/>
      <c r="K122" s="4"/>
      <c r="L122" s="4"/>
      <c r="M122" s="12"/>
      <c r="N122" s="4"/>
      <c r="O122" s="12"/>
      <c r="P122" s="12"/>
      <c r="Q122" s="4">
        <f t="shared" si="25"/>
        <v>6400</v>
      </c>
      <c r="T122" s="39"/>
    </row>
    <row r="123" spans="1:20" s="45" customFormat="1" ht="36" customHeight="1">
      <c r="A123" s="22" t="s">
        <v>207</v>
      </c>
      <c r="B123" s="22" t="s">
        <v>441</v>
      </c>
      <c r="C123" s="22" t="s">
        <v>77</v>
      </c>
      <c r="D123" s="62" t="s">
        <v>94</v>
      </c>
      <c r="E123" s="7"/>
      <c r="F123" s="4">
        <f t="shared" si="30"/>
        <v>802000</v>
      </c>
      <c r="G123" s="4">
        <f>802000</f>
        <v>802000</v>
      </c>
      <c r="H123" s="12"/>
      <c r="I123" s="12"/>
      <c r="J123" s="12"/>
      <c r="K123" s="4">
        <f t="shared" ref="K123:K128" si="31">M123+P123</f>
        <v>50000</v>
      </c>
      <c r="L123" s="4">
        <v>50000</v>
      </c>
      <c r="M123" s="12"/>
      <c r="N123" s="4"/>
      <c r="O123" s="12"/>
      <c r="P123" s="12">
        <f>L123</f>
        <v>50000</v>
      </c>
      <c r="Q123" s="4">
        <f t="shared" si="25"/>
        <v>852000</v>
      </c>
      <c r="T123" s="39"/>
    </row>
    <row r="124" spans="1:20" s="45" customFormat="1" ht="36" customHeight="1">
      <c r="A124" s="22" t="s">
        <v>155</v>
      </c>
      <c r="B124" s="22" t="s">
        <v>442</v>
      </c>
      <c r="C124" s="22" t="s">
        <v>77</v>
      </c>
      <c r="D124" s="62" t="s">
        <v>95</v>
      </c>
      <c r="E124" s="7"/>
      <c r="F124" s="4">
        <f t="shared" si="30"/>
        <v>146500</v>
      </c>
      <c r="G124" s="4">
        <f>146500</f>
        <v>146500</v>
      </c>
      <c r="H124" s="12"/>
      <c r="I124" s="12"/>
      <c r="J124" s="12"/>
      <c r="K124" s="4">
        <f t="shared" si="31"/>
        <v>0</v>
      </c>
      <c r="L124" s="4"/>
      <c r="M124" s="12"/>
      <c r="N124" s="4"/>
      <c r="O124" s="12"/>
      <c r="P124" s="12"/>
      <c r="Q124" s="4">
        <f t="shared" si="25"/>
        <v>146500</v>
      </c>
      <c r="T124" s="39"/>
    </row>
    <row r="125" spans="1:20" s="45" customFormat="1" ht="47.25" customHeight="1">
      <c r="A125" s="22" t="s">
        <v>157</v>
      </c>
      <c r="B125" s="22" t="s">
        <v>443</v>
      </c>
      <c r="C125" s="22" t="s">
        <v>77</v>
      </c>
      <c r="D125" s="62" t="s">
        <v>96</v>
      </c>
      <c r="E125" s="7"/>
      <c r="F125" s="4">
        <f t="shared" si="30"/>
        <v>1100000</v>
      </c>
      <c r="G125" s="4">
        <v>1100000</v>
      </c>
      <c r="H125" s="12"/>
      <c r="I125" s="12"/>
      <c r="J125" s="12"/>
      <c r="K125" s="4">
        <f t="shared" si="31"/>
        <v>0</v>
      </c>
      <c r="L125" s="4"/>
      <c r="M125" s="12"/>
      <c r="N125" s="4"/>
      <c r="O125" s="12"/>
      <c r="P125" s="12"/>
      <c r="Q125" s="4">
        <f t="shared" si="25"/>
        <v>1100000</v>
      </c>
      <c r="T125" s="39"/>
    </row>
    <row r="126" spans="1:20" s="45" customFormat="1" ht="69.75" customHeight="1">
      <c r="A126" s="22" t="s">
        <v>156</v>
      </c>
      <c r="B126" s="22" t="s">
        <v>444</v>
      </c>
      <c r="C126" s="22" t="s">
        <v>77</v>
      </c>
      <c r="D126" s="62" t="s">
        <v>304</v>
      </c>
      <c r="E126" s="7"/>
      <c r="F126" s="4">
        <f t="shared" si="30"/>
        <v>1550000</v>
      </c>
      <c r="G126" s="4">
        <v>1550000</v>
      </c>
      <c r="H126" s="12">
        <f>1115000+235100</f>
        <v>1350100</v>
      </c>
      <c r="I126" s="12">
        <v>150900</v>
      </c>
      <c r="J126" s="12"/>
      <c r="K126" s="4">
        <f t="shared" si="31"/>
        <v>395100</v>
      </c>
      <c r="L126" s="4">
        <v>318800</v>
      </c>
      <c r="M126" s="12">
        <v>76300</v>
      </c>
      <c r="N126" s="4">
        <v>59200</v>
      </c>
      <c r="O126" s="12"/>
      <c r="P126" s="12">
        <v>318800</v>
      </c>
      <c r="Q126" s="4">
        <f>F126+K126</f>
        <v>1945100</v>
      </c>
      <c r="T126" s="39"/>
    </row>
    <row r="127" spans="1:20" s="45" customFormat="1" ht="48.6" hidden="1" customHeight="1">
      <c r="A127" s="22" t="s">
        <v>287</v>
      </c>
      <c r="B127" s="22" t="s">
        <v>385</v>
      </c>
      <c r="C127" s="22" t="s">
        <v>210</v>
      </c>
      <c r="D127" s="62" t="s">
        <v>278</v>
      </c>
      <c r="E127" s="7"/>
      <c r="F127" s="4">
        <f t="shared" si="30"/>
        <v>0</v>
      </c>
      <c r="G127" s="4">
        <v>0</v>
      </c>
      <c r="H127" s="12"/>
      <c r="I127" s="12"/>
      <c r="J127" s="12"/>
      <c r="K127" s="4">
        <f t="shared" si="31"/>
        <v>0</v>
      </c>
      <c r="L127" s="4"/>
      <c r="M127" s="12"/>
      <c r="N127" s="4"/>
      <c r="O127" s="12"/>
      <c r="P127" s="12">
        <f>L127</f>
        <v>0</v>
      </c>
      <c r="Q127" s="4">
        <f>F127+K127</f>
        <v>0</v>
      </c>
      <c r="T127" s="39"/>
    </row>
    <row r="128" spans="1:20" s="8" customFormat="1" ht="44.45" customHeight="1">
      <c r="A128" s="22" t="s">
        <v>482</v>
      </c>
      <c r="B128" s="22" t="s">
        <v>472</v>
      </c>
      <c r="C128" s="22" t="s">
        <v>473</v>
      </c>
      <c r="D128" s="62" t="s">
        <v>474</v>
      </c>
      <c r="E128" s="13"/>
      <c r="F128" s="4">
        <f t="shared" si="30"/>
        <v>11670</v>
      </c>
      <c r="G128" s="93">
        <v>11670</v>
      </c>
      <c r="H128" s="94"/>
      <c r="I128" s="94"/>
      <c r="J128" s="94"/>
      <c r="K128" s="4">
        <f t="shared" si="31"/>
        <v>8500</v>
      </c>
      <c r="L128" s="93">
        <v>8500</v>
      </c>
      <c r="M128" s="93"/>
      <c r="N128" s="93"/>
      <c r="O128" s="94"/>
      <c r="P128" s="94">
        <v>8500</v>
      </c>
      <c r="Q128" s="4">
        <f>F128+K128</f>
        <v>20170</v>
      </c>
      <c r="T128" s="35"/>
    </row>
    <row r="129" spans="1:20" s="45" customFormat="1" ht="36" customHeight="1">
      <c r="A129" s="20" t="s">
        <v>190</v>
      </c>
      <c r="B129" s="20" t="s">
        <v>190</v>
      </c>
      <c r="C129" s="28"/>
      <c r="D129" s="64" t="s">
        <v>34</v>
      </c>
      <c r="E129" s="44" t="s">
        <v>34</v>
      </c>
      <c r="F129" s="78">
        <f>F130</f>
        <v>41076344</v>
      </c>
      <c r="G129" s="78">
        <f>G130</f>
        <v>41076344</v>
      </c>
      <c r="H129" s="11">
        <f>H130</f>
        <v>4107300</v>
      </c>
      <c r="I129" s="11">
        <f>I130</f>
        <v>6194950</v>
      </c>
      <c r="J129" s="11">
        <f t="shared" ref="J129:P129" si="32">J130</f>
        <v>0</v>
      </c>
      <c r="K129" s="78">
        <f t="shared" si="32"/>
        <v>56295449</v>
      </c>
      <c r="L129" s="78">
        <f t="shared" si="32"/>
        <v>55532549</v>
      </c>
      <c r="M129" s="99">
        <f t="shared" si="32"/>
        <v>100000</v>
      </c>
      <c r="N129" s="11">
        <f t="shared" si="32"/>
        <v>0</v>
      </c>
      <c r="O129" s="11">
        <f t="shared" si="32"/>
        <v>0</v>
      </c>
      <c r="P129" s="78">
        <f t="shared" si="32"/>
        <v>56195449</v>
      </c>
      <c r="Q129" s="78">
        <f t="shared" si="25"/>
        <v>97371793</v>
      </c>
      <c r="T129" s="39"/>
    </row>
    <row r="130" spans="1:20" s="51" customFormat="1" ht="32.450000000000003" customHeight="1">
      <c r="A130" s="30" t="s">
        <v>191</v>
      </c>
      <c r="B130" s="30" t="s">
        <v>191</v>
      </c>
      <c r="C130" s="27"/>
      <c r="D130" s="70" t="str">
        <f>D129</f>
        <v>Управління житлово-комунального господарства та будівництва міської ради</v>
      </c>
      <c r="E130" s="50"/>
      <c r="F130" s="100">
        <f t="shared" ref="F130:P130" si="33">SUM(F131:F160)</f>
        <v>41076344</v>
      </c>
      <c r="G130" s="100">
        <f t="shared" si="33"/>
        <v>41076344</v>
      </c>
      <c r="H130" s="101">
        <f t="shared" si="33"/>
        <v>4107300</v>
      </c>
      <c r="I130" s="101">
        <f t="shared" si="33"/>
        <v>6194950</v>
      </c>
      <c r="J130" s="101">
        <f t="shared" si="33"/>
        <v>0</v>
      </c>
      <c r="K130" s="101">
        <f t="shared" si="33"/>
        <v>56295449</v>
      </c>
      <c r="L130" s="101">
        <f t="shared" si="33"/>
        <v>55532549</v>
      </c>
      <c r="M130" s="101">
        <f t="shared" si="33"/>
        <v>100000</v>
      </c>
      <c r="N130" s="101">
        <f t="shared" si="33"/>
        <v>0</v>
      </c>
      <c r="O130" s="101">
        <f t="shared" si="33"/>
        <v>0</v>
      </c>
      <c r="P130" s="101">
        <f t="shared" si="33"/>
        <v>56195449</v>
      </c>
      <c r="Q130" s="77">
        <f t="shared" ref="Q130:Q179" si="34">F130+K130</f>
        <v>97371793</v>
      </c>
      <c r="T130" s="52"/>
    </row>
    <row r="131" spans="1:20" s="8" customFormat="1" ht="48.75" customHeight="1">
      <c r="A131" s="22" t="s">
        <v>192</v>
      </c>
      <c r="B131" s="22" t="s">
        <v>365</v>
      </c>
      <c r="C131" s="22" t="s">
        <v>61</v>
      </c>
      <c r="D131" s="58" t="s">
        <v>313</v>
      </c>
      <c r="E131" s="7" t="s">
        <v>2</v>
      </c>
      <c r="F131" s="4">
        <f t="shared" ref="F131:F154" si="35">G131+J131</f>
        <v>4407900</v>
      </c>
      <c r="G131" s="4">
        <v>4407900</v>
      </c>
      <c r="H131" s="12">
        <v>4107300</v>
      </c>
      <c r="I131" s="12">
        <v>192950</v>
      </c>
      <c r="J131" s="12"/>
      <c r="K131" s="4">
        <f t="shared" ref="K131:K160" si="36">M131+P131</f>
        <v>200000</v>
      </c>
      <c r="L131" s="4"/>
      <c r="M131" s="113">
        <v>100000</v>
      </c>
      <c r="N131" s="4"/>
      <c r="O131" s="12"/>
      <c r="P131" s="12">
        <v>100000</v>
      </c>
      <c r="Q131" s="4">
        <f t="shared" si="34"/>
        <v>4607900</v>
      </c>
      <c r="T131" s="35"/>
    </row>
    <row r="132" spans="1:20" s="8" customFormat="1" ht="21" customHeight="1">
      <c r="A132" s="22" t="s">
        <v>286</v>
      </c>
      <c r="B132" s="22" t="s">
        <v>282</v>
      </c>
      <c r="C132" s="22" t="s">
        <v>72</v>
      </c>
      <c r="D132" s="58" t="s">
        <v>139</v>
      </c>
      <c r="E132" s="7"/>
      <c r="F132" s="4">
        <f t="shared" si="35"/>
        <v>23000</v>
      </c>
      <c r="G132" s="4">
        <f>20000+3000</f>
        <v>23000</v>
      </c>
      <c r="H132" s="12"/>
      <c r="I132" s="12"/>
      <c r="J132" s="12"/>
      <c r="K132" s="4">
        <f t="shared" si="36"/>
        <v>0</v>
      </c>
      <c r="L132" s="4"/>
      <c r="M132" s="102"/>
      <c r="N132" s="4"/>
      <c r="O132" s="12"/>
      <c r="P132" s="12"/>
      <c r="Q132" s="4">
        <f t="shared" si="34"/>
        <v>23000</v>
      </c>
      <c r="T132" s="35"/>
    </row>
    <row r="133" spans="1:20" s="8" customFormat="1" ht="21" customHeight="1">
      <c r="A133" s="22" t="s">
        <v>320</v>
      </c>
      <c r="B133" s="22" t="s">
        <v>432</v>
      </c>
      <c r="C133" s="22" t="s">
        <v>318</v>
      </c>
      <c r="D133" s="62" t="s">
        <v>317</v>
      </c>
      <c r="E133" s="7"/>
      <c r="F133" s="4">
        <f t="shared" si="35"/>
        <v>95000</v>
      </c>
      <c r="G133" s="4">
        <v>95000</v>
      </c>
      <c r="H133" s="12"/>
      <c r="I133" s="12"/>
      <c r="J133" s="12"/>
      <c r="K133" s="4">
        <f>M133+P133</f>
        <v>0</v>
      </c>
      <c r="L133" s="4"/>
      <c r="M133" s="102"/>
      <c r="N133" s="4"/>
      <c r="O133" s="12"/>
      <c r="P133" s="12"/>
      <c r="Q133" s="4">
        <f>F133+K133</f>
        <v>95000</v>
      </c>
      <c r="T133" s="35"/>
    </row>
    <row r="134" spans="1:20" s="8" customFormat="1" ht="48" hidden="1" customHeight="1">
      <c r="A134" s="22" t="s">
        <v>350</v>
      </c>
      <c r="B134" s="22" t="s">
        <v>445</v>
      </c>
      <c r="C134" s="22" t="s">
        <v>77</v>
      </c>
      <c r="D134" s="62" t="s">
        <v>351</v>
      </c>
      <c r="E134" s="7"/>
      <c r="F134" s="4">
        <f t="shared" si="35"/>
        <v>0</v>
      </c>
      <c r="G134" s="4"/>
      <c r="H134" s="12"/>
      <c r="I134" s="12"/>
      <c r="J134" s="12"/>
      <c r="K134" s="4">
        <f>M134+P134</f>
        <v>0</v>
      </c>
      <c r="L134" s="4"/>
      <c r="M134" s="102"/>
      <c r="N134" s="4"/>
      <c r="O134" s="12"/>
      <c r="P134" s="12">
        <f>L134</f>
        <v>0</v>
      </c>
      <c r="Q134" s="4">
        <f>F134+K134</f>
        <v>0</v>
      </c>
      <c r="T134" s="35"/>
    </row>
    <row r="135" spans="1:20" s="42" customFormat="1" ht="34.15" hidden="1" customHeight="1">
      <c r="A135" s="22" t="s">
        <v>193</v>
      </c>
      <c r="B135" s="22" t="s">
        <v>446</v>
      </c>
      <c r="C135" s="22" t="s">
        <v>68</v>
      </c>
      <c r="D135" s="62" t="s">
        <v>290</v>
      </c>
      <c r="E135" s="3" t="s">
        <v>45</v>
      </c>
      <c r="F135" s="4">
        <f t="shared" si="35"/>
        <v>0</v>
      </c>
      <c r="G135" s="4"/>
      <c r="H135" s="12"/>
      <c r="I135" s="12"/>
      <c r="J135" s="12"/>
      <c r="K135" s="4">
        <f t="shared" si="36"/>
        <v>0</v>
      </c>
      <c r="L135" s="4"/>
      <c r="M135" s="102"/>
      <c r="N135" s="4"/>
      <c r="O135" s="12"/>
      <c r="P135" s="12"/>
      <c r="Q135" s="4">
        <f t="shared" si="34"/>
        <v>0</v>
      </c>
      <c r="T135" s="35"/>
    </row>
    <row r="136" spans="1:20" s="8" customFormat="1" ht="34.15" hidden="1" customHeight="1">
      <c r="A136" s="29">
        <v>1216011</v>
      </c>
      <c r="B136" s="22" t="s">
        <v>447</v>
      </c>
      <c r="C136" s="22" t="s">
        <v>68</v>
      </c>
      <c r="D136" s="61" t="s">
        <v>256</v>
      </c>
      <c r="E136" s="7"/>
      <c r="F136" s="4">
        <f t="shared" si="35"/>
        <v>0</v>
      </c>
      <c r="G136" s="4"/>
      <c r="H136" s="12"/>
      <c r="I136" s="12"/>
      <c r="J136" s="12"/>
      <c r="K136" s="4">
        <f t="shared" si="36"/>
        <v>0</v>
      </c>
      <c r="L136" s="4"/>
      <c r="M136" s="102"/>
      <c r="N136" s="4"/>
      <c r="O136" s="12"/>
      <c r="P136" s="12">
        <f>L136</f>
        <v>0</v>
      </c>
      <c r="Q136" s="4">
        <f t="shared" si="34"/>
        <v>0</v>
      </c>
      <c r="T136" s="35"/>
    </row>
    <row r="137" spans="1:20" s="8" customFormat="1" ht="34.15" customHeight="1">
      <c r="A137" s="29">
        <v>1216013</v>
      </c>
      <c r="B137" s="22" t="s">
        <v>448</v>
      </c>
      <c r="C137" s="22" t="s">
        <v>68</v>
      </c>
      <c r="D137" s="61" t="s">
        <v>269</v>
      </c>
      <c r="E137" s="7"/>
      <c r="F137" s="4">
        <f t="shared" si="35"/>
        <v>300000</v>
      </c>
      <c r="G137" s="4">
        <v>300000</v>
      </c>
      <c r="H137" s="12"/>
      <c r="I137" s="12"/>
      <c r="J137" s="12"/>
      <c r="K137" s="4">
        <f t="shared" si="36"/>
        <v>0</v>
      </c>
      <c r="L137" s="4"/>
      <c r="M137" s="102"/>
      <c r="N137" s="4"/>
      <c r="O137" s="12"/>
      <c r="P137" s="12"/>
      <c r="Q137" s="4">
        <f t="shared" si="34"/>
        <v>300000</v>
      </c>
      <c r="T137" s="35"/>
    </row>
    <row r="138" spans="1:20" s="8" customFormat="1" ht="52.9" customHeight="1">
      <c r="A138" s="29">
        <v>1216016</v>
      </c>
      <c r="B138" s="22" t="s">
        <v>483</v>
      </c>
      <c r="C138" s="22" t="s">
        <v>68</v>
      </c>
      <c r="D138" s="61" t="s">
        <v>484</v>
      </c>
      <c r="E138" s="7"/>
      <c r="F138" s="4">
        <f>G138+J138</f>
        <v>300000</v>
      </c>
      <c r="G138" s="4">
        <v>300000</v>
      </c>
      <c r="H138" s="12"/>
      <c r="I138" s="12"/>
      <c r="J138" s="12"/>
      <c r="K138" s="4">
        <f>M138+P138</f>
        <v>0</v>
      </c>
      <c r="L138" s="4"/>
      <c r="M138" s="102"/>
      <c r="N138" s="4"/>
      <c r="O138" s="12"/>
      <c r="P138" s="12"/>
      <c r="Q138" s="4">
        <f>F138+K138</f>
        <v>300000</v>
      </c>
      <c r="T138" s="35"/>
    </row>
    <row r="139" spans="1:20" s="8" customFormat="1" ht="34.15" hidden="1" customHeight="1">
      <c r="A139" s="29">
        <v>1216017</v>
      </c>
      <c r="B139" s="22" t="s">
        <v>449</v>
      </c>
      <c r="C139" s="22" t="s">
        <v>68</v>
      </c>
      <c r="D139" s="61" t="s">
        <v>291</v>
      </c>
      <c r="E139" s="7"/>
      <c r="F139" s="4">
        <f t="shared" si="35"/>
        <v>0</v>
      </c>
      <c r="G139" s="4"/>
      <c r="H139" s="12"/>
      <c r="I139" s="12"/>
      <c r="J139" s="12"/>
      <c r="K139" s="4">
        <f t="shared" si="36"/>
        <v>0</v>
      </c>
      <c r="L139" s="4"/>
      <c r="M139" s="102"/>
      <c r="N139" s="4"/>
      <c r="O139" s="12"/>
      <c r="P139" s="12"/>
      <c r="Q139" s="4">
        <f t="shared" si="34"/>
        <v>0</v>
      </c>
      <c r="T139" s="35"/>
    </row>
    <row r="140" spans="1:20" s="8" customFormat="1" ht="64.150000000000006" customHeight="1">
      <c r="A140" s="31">
        <v>1216020</v>
      </c>
      <c r="B140" s="22" t="s">
        <v>450</v>
      </c>
      <c r="C140" s="27" t="s">
        <v>68</v>
      </c>
      <c r="D140" s="71" t="s">
        <v>266</v>
      </c>
      <c r="E140" s="7"/>
      <c r="F140" s="4">
        <f t="shared" si="35"/>
        <v>500000</v>
      </c>
      <c r="G140" s="4">
        <v>500000</v>
      </c>
      <c r="H140" s="12"/>
      <c r="I140" s="12"/>
      <c r="J140" s="12"/>
      <c r="K140" s="4">
        <f t="shared" si="36"/>
        <v>0</v>
      </c>
      <c r="L140" s="4"/>
      <c r="M140" s="102"/>
      <c r="N140" s="4"/>
      <c r="O140" s="12"/>
      <c r="P140" s="12">
        <f>L140</f>
        <v>0</v>
      </c>
      <c r="Q140" s="4">
        <f t="shared" si="34"/>
        <v>500000</v>
      </c>
      <c r="T140" s="35"/>
    </row>
    <row r="141" spans="1:20" s="8" customFormat="1" ht="21" customHeight="1">
      <c r="A141" s="22" t="s">
        <v>194</v>
      </c>
      <c r="B141" s="22" t="s">
        <v>451</v>
      </c>
      <c r="C141" s="22" t="s">
        <v>68</v>
      </c>
      <c r="D141" s="62" t="s">
        <v>195</v>
      </c>
      <c r="E141" s="7" t="s">
        <v>46</v>
      </c>
      <c r="F141" s="77">
        <f t="shared" si="35"/>
        <v>18880322</v>
      </c>
      <c r="G141" s="77">
        <f>790000+150000+7200000+160000+1251196+2527126+6002000+800000</f>
        <v>18880322</v>
      </c>
      <c r="H141" s="12"/>
      <c r="I141" s="12">
        <v>6002000</v>
      </c>
      <c r="J141" s="12"/>
      <c r="K141" s="77">
        <f t="shared" si="36"/>
        <v>0</v>
      </c>
      <c r="L141" s="77"/>
      <c r="M141" s="102"/>
      <c r="N141" s="4"/>
      <c r="O141" s="12"/>
      <c r="P141" s="96">
        <f>L141</f>
        <v>0</v>
      </c>
      <c r="Q141" s="77">
        <f t="shared" si="34"/>
        <v>18880322</v>
      </c>
      <c r="T141" s="35"/>
    </row>
    <row r="142" spans="1:20" s="45" customFormat="1" ht="21" customHeight="1">
      <c r="A142" s="29">
        <v>1217130</v>
      </c>
      <c r="B142" s="22" t="s">
        <v>384</v>
      </c>
      <c r="C142" s="22" t="s">
        <v>70</v>
      </c>
      <c r="D142" s="72" t="s">
        <v>116</v>
      </c>
      <c r="E142" s="13"/>
      <c r="F142" s="4">
        <f t="shared" si="35"/>
        <v>120150</v>
      </c>
      <c r="G142" s="4">
        <f>40000+80150</f>
        <v>120150</v>
      </c>
      <c r="H142" s="103"/>
      <c r="I142" s="103"/>
      <c r="J142" s="4"/>
      <c r="K142" s="4">
        <f t="shared" si="36"/>
        <v>0</v>
      </c>
      <c r="L142" s="4"/>
      <c r="M142" s="104"/>
      <c r="N142" s="4"/>
      <c r="O142" s="4"/>
      <c r="P142" s="4"/>
      <c r="Q142" s="4">
        <f t="shared" si="34"/>
        <v>120150</v>
      </c>
      <c r="T142" s="39"/>
    </row>
    <row r="143" spans="1:20" s="8" customFormat="1" ht="34.9" hidden="1" customHeight="1">
      <c r="A143" s="22" t="s">
        <v>261</v>
      </c>
      <c r="B143" s="22" t="s">
        <v>452</v>
      </c>
      <c r="C143" s="22"/>
      <c r="D143" s="68" t="s">
        <v>308</v>
      </c>
      <c r="E143" s="13" t="s">
        <v>14</v>
      </c>
      <c r="F143" s="4">
        <f t="shared" si="35"/>
        <v>0</v>
      </c>
      <c r="G143" s="4"/>
      <c r="H143" s="12"/>
      <c r="I143" s="12"/>
      <c r="J143" s="12"/>
      <c r="K143" s="4">
        <f t="shared" si="36"/>
        <v>0</v>
      </c>
      <c r="L143" s="4"/>
      <c r="M143" s="102"/>
      <c r="N143" s="4"/>
      <c r="O143" s="12"/>
      <c r="P143" s="12">
        <f t="shared" ref="P143:P148" si="37">L143</f>
        <v>0</v>
      </c>
      <c r="Q143" s="4">
        <f t="shared" si="34"/>
        <v>0</v>
      </c>
      <c r="T143" s="35"/>
    </row>
    <row r="144" spans="1:20" s="8" customFormat="1" ht="18.600000000000001" customHeight="1">
      <c r="A144" s="22" t="s">
        <v>262</v>
      </c>
      <c r="B144" s="22" t="s">
        <v>399</v>
      </c>
      <c r="C144" s="24" t="s">
        <v>83</v>
      </c>
      <c r="D144" s="59" t="s">
        <v>309</v>
      </c>
      <c r="E144" s="13"/>
      <c r="F144" s="4">
        <f t="shared" si="35"/>
        <v>0</v>
      </c>
      <c r="G144" s="4"/>
      <c r="H144" s="12"/>
      <c r="I144" s="12"/>
      <c r="J144" s="12"/>
      <c r="K144" s="4">
        <f t="shared" si="36"/>
        <v>5439300</v>
      </c>
      <c r="L144" s="4">
        <f>5439300</f>
        <v>5439300</v>
      </c>
      <c r="M144" s="102"/>
      <c r="N144" s="4"/>
      <c r="O144" s="12"/>
      <c r="P144" s="12">
        <f t="shared" si="37"/>
        <v>5439300</v>
      </c>
      <c r="Q144" s="4">
        <f t="shared" si="34"/>
        <v>5439300</v>
      </c>
      <c r="T144" s="35"/>
    </row>
    <row r="145" spans="1:20" s="8" customFormat="1" ht="20.45" customHeight="1">
      <c r="A145" s="22" t="s">
        <v>263</v>
      </c>
      <c r="B145" s="22" t="s">
        <v>453</v>
      </c>
      <c r="C145" s="24" t="s">
        <v>83</v>
      </c>
      <c r="D145" s="59" t="s">
        <v>310</v>
      </c>
      <c r="E145" s="13"/>
      <c r="F145" s="4">
        <f t="shared" si="35"/>
        <v>0</v>
      </c>
      <c r="G145" s="4"/>
      <c r="H145" s="12"/>
      <c r="I145" s="12"/>
      <c r="J145" s="12"/>
      <c r="K145" s="4">
        <f t="shared" si="36"/>
        <v>4000000</v>
      </c>
      <c r="L145" s="4">
        <v>4000000</v>
      </c>
      <c r="M145" s="102"/>
      <c r="N145" s="4"/>
      <c r="O145" s="12"/>
      <c r="P145" s="12">
        <f t="shared" si="37"/>
        <v>4000000</v>
      </c>
      <c r="Q145" s="4">
        <f t="shared" si="34"/>
        <v>4000000</v>
      </c>
      <c r="T145" s="35"/>
    </row>
    <row r="146" spans="1:20" s="8" customFormat="1" ht="36.75" hidden="1" customHeight="1">
      <c r="A146" s="22" t="s">
        <v>264</v>
      </c>
      <c r="B146" s="22" t="s">
        <v>454</v>
      </c>
      <c r="C146" s="22" t="s">
        <v>83</v>
      </c>
      <c r="D146" s="73" t="s">
        <v>311</v>
      </c>
      <c r="E146" s="7"/>
      <c r="F146" s="4">
        <f t="shared" si="35"/>
        <v>0</v>
      </c>
      <c r="G146" s="4"/>
      <c r="H146" s="12"/>
      <c r="I146" s="12"/>
      <c r="J146" s="12"/>
      <c r="K146" s="4">
        <f t="shared" si="36"/>
        <v>0</v>
      </c>
      <c r="L146" s="4"/>
      <c r="M146" s="102"/>
      <c r="N146" s="4"/>
      <c r="O146" s="12"/>
      <c r="P146" s="12">
        <f t="shared" si="37"/>
        <v>0</v>
      </c>
      <c r="Q146" s="4">
        <f t="shared" si="34"/>
        <v>0</v>
      </c>
      <c r="T146" s="35"/>
    </row>
    <row r="147" spans="1:20" s="8" customFormat="1" ht="39" customHeight="1">
      <c r="A147" s="22" t="s">
        <v>265</v>
      </c>
      <c r="B147" s="22" t="s">
        <v>455</v>
      </c>
      <c r="C147" s="22" t="s">
        <v>83</v>
      </c>
      <c r="D147" s="59" t="s">
        <v>329</v>
      </c>
      <c r="E147" s="7"/>
      <c r="F147" s="4">
        <f t="shared" si="35"/>
        <v>0</v>
      </c>
      <c r="G147" s="4"/>
      <c r="H147" s="12"/>
      <c r="I147" s="12"/>
      <c r="J147" s="12"/>
      <c r="K147" s="4">
        <f t="shared" si="36"/>
        <v>14742053</v>
      </c>
      <c r="L147" s="4">
        <f>9765668+4976385</f>
        <v>14742053</v>
      </c>
      <c r="M147" s="102"/>
      <c r="N147" s="4"/>
      <c r="O147" s="12"/>
      <c r="P147" s="12">
        <f t="shared" si="37"/>
        <v>14742053</v>
      </c>
      <c r="Q147" s="4">
        <f t="shared" si="34"/>
        <v>14742053</v>
      </c>
      <c r="T147" s="35"/>
    </row>
    <row r="148" spans="1:20" s="8" customFormat="1" ht="33.6" customHeight="1">
      <c r="A148" s="22" t="s">
        <v>285</v>
      </c>
      <c r="B148" s="22" t="s">
        <v>456</v>
      </c>
      <c r="C148" s="22" t="s">
        <v>83</v>
      </c>
      <c r="D148" s="59" t="s">
        <v>305</v>
      </c>
      <c r="E148" s="7"/>
      <c r="F148" s="4">
        <f t="shared" si="35"/>
        <v>0</v>
      </c>
      <c r="G148" s="4"/>
      <c r="H148" s="12"/>
      <c r="I148" s="12"/>
      <c r="J148" s="12"/>
      <c r="K148" s="4">
        <f t="shared" si="36"/>
        <v>1966000</v>
      </c>
      <c r="L148" s="4">
        <v>1966000</v>
      </c>
      <c r="M148" s="102"/>
      <c r="N148" s="4"/>
      <c r="O148" s="12"/>
      <c r="P148" s="12">
        <f t="shared" si="37"/>
        <v>1966000</v>
      </c>
      <c r="Q148" s="4">
        <f t="shared" si="34"/>
        <v>1966000</v>
      </c>
      <c r="T148" s="35"/>
    </row>
    <row r="149" spans="1:20" s="8" customFormat="1" ht="31.9" hidden="1" customHeight="1">
      <c r="A149" s="22" t="s">
        <v>196</v>
      </c>
      <c r="B149" s="22" t="s">
        <v>457</v>
      </c>
      <c r="C149" s="22" t="s">
        <v>83</v>
      </c>
      <c r="D149" s="62" t="s">
        <v>197</v>
      </c>
      <c r="E149" s="7" t="s">
        <v>15</v>
      </c>
      <c r="F149" s="4">
        <f t="shared" si="35"/>
        <v>0</v>
      </c>
      <c r="G149" s="4"/>
      <c r="H149" s="12"/>
      <c r="I149" s="12"/>
      <c r="J149" s="12"/>
      <c r="K149" s="4">
        <f>M149+P149</f>
        <v>0</v>
      </c>
      <c r="L149" s="4"/>
      <c r="M149" s="102"/>
      <c r="N149" s="4"/>
      <c r="O149" s="12"/>
      <c r="P149" s="12">
        <f>L149</f>
        <v>0</v>
      </c>
      <c r="Q149" s="4">
        <f>F149+K149</f>
        <v>0</v>
      </c>
      <c r="T149" s="35"/>
    </row>
    <row r="150" spans="1:20" s="8" customFormat="1" ht="48.6" hidden="1" customHeight="1">
      <c r="A150" s="22" t="s">
        <v>274</v>
      </c>
      <c r="B150" s="22" t="s">
        <v>458</v>
      </c>
      <c r="C150" s="22" t="s">
        <v>210</v>
      </c>
      <c r="D150" s="59" t="s">
        <v>275</v>
      </c>
      <c r="E150" s="7"/>
      <c r="F150" s="4">
        <f t="shared" si="35"/>
        <v>0</v>
      </c>
      <c r="G150" s="4"/>
      <c r="H150" s="12"/>
      <c r="I150" s="12"/>
      <c r="J150" s="12"/>
      <c r="K150" s="4">
        <f>M150+P150</f>
        <v>0</v>
      </c>
      <c r="L150" s="4"/>
      <c r="M150" s="102"/>
      <c r="N150" s="4"/>
      <c r="O150" s="12"/>
      <c r="P150" s="12">
        <f>L150</f>
        <v>0</v>
      </c>
      <c r="Q150" s="4">
        <f>F150+K150</f>
        <v>0</v>
      </c>
      <c r="T150" s="35"/>
    </row>
    <row r="151" spans="1:20" s="8" customFormat="1" ht="48.6" hidden="1" customHeight="1">
      <c r="A151" s="22" t="s">
        <v>340</v>
      </c>
      <c r="B151" s="22" t="s">
        <v>459</v>
      </c>
      <c r="C151" s="22" t="s">
        <v>210</v>
      </c>
      <c r="D151" s="59" t="s">
        <v>341</v>
      </c>
      <c r="E151" s="7"/>
      <c r="F151" s="4">
        <f>G151</f>
        <v>0</v>
      </c>
      <c r="G151" s="4"/>
      <c r="H151" s="12"/>
      <c r="I151" s="12"/>
      <c r="J151" s="12"/>
      <c r="K151" s="4">
        <f>M151+P151</f>
        <v>0</v>
      </c>
      <c r="L151" s="4"/>
      <c r="M151" s="102"/>
      <c r="N151" s="4"/>
      <c r="O151" s="12"/>
      <c r="P151" s="12">
        <f>L151</f>
        <v>0</v>
      </c>
      <c r="Q151" s="4">
        <f>F151+K151</f>
        <v>0</v>
      </c>
      <c r="T151" s="35"/>
    </row>
    <row r="152" spans="1:20" s="8" customFormat="1" ht="48.6" hidden="1" customHeight="1">
      <c r="A152" s="22" t="s">
        <v>277</v>
      </c>
      <c r="B152" s="22" t="s">
        <v>385</v>
      </c>
      <c r="C152" s="22" t="s">
        <v>210</v>
      </c>
      <c r="D152" s="59" t="s">
        <v>278</v>
      </c>
      <c r="E152" s="7"/>
      <c r="F152" s="4">
        <f t="shared" si="35"/>
        <v>0</v>
      </c>
      <c r="G152" s="4"/>
      <c r="H152" s="12"/>
      <c r="I152" s="12"/>
      <c r="J152" s="12"/>
      <c r="K152" s="77">
        <f>M152+P152</f>
        <v>0</v>
      </c>
      <c r="L152" s="77"/>
      <c r="M152" s="102"/>
      <c r="N152" s="77"/>
      <c r="O152" s="96"/>
      <c r="P152" s="96">
        <f>L152</f>
        <v>0</v>
      </c>
      <c r="Q152" s="77">
        <f>F152+K152</f>
        <v>0</v>
      </c>
      <c r="T152" s="35"/>
    </row>
    <row r="153" spans="1:20" s="8" customFormat="1" ht="49.15" customHeight="1">
      <c r="A153" s="22" t="s">
        <v>273</v>
      </c>
      <c r="B153" s="22" t="s">
        <v>460</v>
      </c>
      <c r="C153" s="22" t="s">
        <v>258</v>
      </c>
      <c r="D153" s="73" t="s">
        <v>272</v>
      </c>
      <c r="E153" s="7"/>
      <c r="F153" s="77">
        <f t="shared" si="35"/>
        <v>15984972</v>
      </c>
      <c r="G153" s="77">
        <v>15984972</v>
      </c>
      <c r="H153" s="12"/>
      <c r="I153" s="12"/>
      <c r="J153" s="12"/>
      <c r="K153" s="77">
        <f t="shared" si="36"/>
        <v>25886197</v>
      </c>
      <c r="L153" s="4">
        <v>25886197</v>
      </c>
      <c r="M153" s="102"/>
      <c r="N153" s="4"/>
      <c r="O153" s="12"/>
      <c r="P153" s="12">
        <f>L153</f>
        <v>25886197</v>
      </c>
      <c r="Q153" s="77">
        <f t="shared" si="34"/>
        <v>41871169</v>
      </c>
      <c r="T153" s="35"/>
    </row>
    <row r="154" spans="1:20" s="8" customFormat="1" ht="44.45" customHeight="1">
      <c r="A154" s="22" t="s">
        <v>485</v>
      </c>
      <c r="B154" s="22" t="s">
        <v>472</v>
      </c>
      <c r="C154" s="22" t="s">
        <v>473</v>
      </c>
      <c r="D154" s="62" t="s">
        <v>474</v>
      </c>
      <c r="E154" s="13"/>
      <c r="F154" s="4">
        <f t="shared" si="35"/>
        <v>5000</v>
      </c>
      <c r="G154" s="93">
        <v>5000</v>
      </c>
      <c r="H154" s="94"/>
      <c r="I154" s="94"/>
      <c r="J154" s="94"/>
      <c r="K154" s="4">
        <f t="shared" si="36"/>
        <v>0</v>
      </c>
      <c r="L154" s="93"/>
      <c r="M154" s="93"/>
      <c r="N154" s="93"/>
      <c r="O154" s="94"/>
      <c r="P154" s="94"/>
      <c r="Q154" s="4">
        <f>F154+K154</f>
        <v>5000</v>
      </c>
      <c r="T154" s="35"/>
    </row>
    <row r="155" spans="1:20" s="8" customFormat="1" ht="31.9" customHeight="1">
      <c r="A155" s="22" t="s">
        <v>486</v>
      </c>
      <c r="B155" s="22" t="s">
        <v>387</v>
      </c>
      <c r="C155" s="22" t="s">
        <v>86</v>
      </c>
      <c r="D155" s="62" t="s">
        <v>141</v>
      </c>
      <c r="E155" s="7"/>
      <c r="F155" s="4">
        <f t="shared" ref="F155:F160" si="38">G155+J155</f>
        <v>0</v>
      </c>
      <c r="G155" s="4"/>
      <c r="H155" s="12"/>
      <c r="I155" s="12"/>
      <c r="J155" s="12"/>
      <c r="K155" s="4">
        <f t="shared" si="36"/>
        <v>1248999</v>
      </c>
      <c r="L155" s="4">
        <v>1248999</v>
      </c>
      <c r="M155" s="102"/>
      <c r="N155" s="4"/>
      <c r="O155" s="12"/>
      <c r="P155" s="12">
        <v>1248999</v>
      </c>
      <c r="Q155" s="4">
        <f t="shared" si="34"/>
        <v>1248999</v>
      </c>
      <c r="T155" s="35"/>
    </row>
    <row r="156" spans="1:20" s="8" customFormat="1" ht="31.9" customHeight="1">
      <c r="A156" s="22" t="s">
        <v>255</v>
      </c>
      <c r="B156" s="22" t="s">
        <v>388</v>
      </c>
      <c r="C156" s="22" t="s">
        <v>210</v>
      </c>
      <c r="D156" s="62" t="s">
        <v>306</v>
      </c>
      <c r="E156" s="7"/>
      <c r="F156" s="4">
        <f t="shared" si="38"/>
        <v>0</v>
      </c>
      <c r="G156" s="4"/>
      <c r="H156" s="12"/>
      <c r="I156" s="12"/>
      <c r="J156" s="12"/>
      <c r="K156" s="4">
        <f>M156+P156</f>
        <v>2250000</v>
      </c>
      <c r="L156" s="4">
        <v>2250000</v>
      </c>
      <c r="M156" s="102"/>
      <c r="N156" s="4"/>
      <c r="O156" s="12"/>
      <c r="P156" s="12">
        <v>2250000</v>
      </c>
      <c r="Q156" s="4">
        <f>F156+K156</f>
        <v>2250000</v>
      </c>
      <c r="T156" s="35"/>
    </row>
    <row r="157" spans="1:20" s="8" customFormat="1" ht="48" customHeight="1">
      <c r="A157" s="22" t="s">
        <v>198</v>
      </c>
      <c r="B157" s="22" t="s">
        <v>390</v>
      </c>
      <c r="C157" s="22" t="s">
        <v>71</v>
      </c>
      <c r="D157" s="62" t="s">
        <v>239</v>
      </c>
      <c r="E157" s="7" t="s">
        <v>39</v>
      </c>
      <c r="F157" s="4">
        <f t="shared" si="38"/>
        <v>60000</v>
      </c>
      <c r="G157" s="4">
        <v>60000</v>
      </c>
      <c r="H157" s="12"/>
      <c r="I157" s="12"/>
      <c r="J157" s="12"/>
      <c r="K157" s="4">
        <f t="shared" si="36"/>
        <v>0</v>
      </c>
      <c r="L157" s="4"/>
      <c r="M157" s="102"/>
      <c r="N157" s="4"/>
      <c r="O157" s="12"/>
      <c r="P157" s="12">
        <f>L157</f>
        <v>0</v>
      </c>
      <c r="Q157" s="4">
        <f t="shared" si="34"/>
        <v>60000</v>
      </c>
      <c r="T157" s="35"/>
    </row>
    <row r="158" spans="1:20" s="8" customFormat="1" ht="19.899999999999999" customHeight="1">
      <c r="A158" s="22" t="s">
        <v>199</v>
      </c>
      <c r="B158" s="22" t="s">
        <v>401</v>
      </c>
      <c r="C158" s="22" t="s">
        <v>71</v>
      </c>
      <c r="D158" s="62" t="s">
        <v>200</v>
      </c>
      <c r="E158" s="7" t="s">
        <v>19</v>
      </c>
      <c r="F158" s="4">
        <f t="shared" si="38"/>
        <v>100000</v>
      </c>
      <c r="G158" s="4">
        <v>100000</v>
      </c>
      <c r="H158" s="12"/>
      <c r="I158" s="12"/>
      <c r="J158" s="12"/>
      <c r="K158" s="4">
        <f t="shared" si="36"/>
        <v>0</v>
      </c>
      <c r="L158" s="4"/>
      <c r="M158" s="102"/>
      <c r="N158" s="4"/>
      <c r="O158" s="12"/>
      <c r="P158" s="12"/>
      <c r="Q158" s="4">
        <f t="shared" si="34"/>
        <v>100000</v>
      </c>
      <c r="T158" s="35"/>
    </row>
    <row r="159" spans="1:20" s="8" customFormat="1" ht="34.15" customHeight="1">
      <c r="A159" s="23" t="s">
        <v>487</v>
      </c>
      <c r="B159" s="23" t="s">
        <v>476</v>
      </c>
      <c r="C159" s="23" t="s">
        <v>477</v>
      </c>
      <c r="D159" s="63" t="s">
        <v>478</v>
      </c>
      <c r="E159" s="7" t="s">
        <v>4</v>
      </c>
      <c r="F159" s="93">
        <f t="shared" si="38"/>
        <v>300000</v>
      </c>
      <c r="G159" s="93">
        <v>300000</v>
      </c>
      <c r="H159" s="94"/>
      <c r="I159" s="94"/>
      <c r="J159" s="94"/>
      <c r="K159" s="4">
        <f t="shared" si="36"/>
        <v>0</v>
      </c>
      <c r="L159" s="93"/>
      <c r="M159" s="93"/>
      <c r="N159" s="93"/>
      <c r="O159" s="94"/>
      <c r="P159" s="94"/>
      <c r="Q159" s="4">
        <f t="shared" si="34"/>
        <v>300000</v>
      </c>
      <c r="T159" s="35"/>
    </row>
    <row r="160" spans="1:20" s="8" customFormat="1" ht="31.9" customHeight="1">
      <c r="A160" s="22" t="s">
        <v>208</v>
      </c>
      <c r="B160" s="22" t="s">
        <v>461</v>
      </c>
      <c r="C160" s="22" t="s">
        <v>201</v>
      </c>
      <c r="D160" s="62" t="s">
        <v>209</v>
      </c>
      <c r="E160" s="7" t="s">
        <v>56</v>
      </c>
      <c r="F160" s="4">
        <f t="shared" si="38"/>
        <v>0</v>
      </c>
      <c r="G160" s="4"/>
      <c r="H160" s="12"/>
      <c r="I160" s="12"/>
      <c r="J160" s="12"/>
      <c r="K160" s="77">
        <f t="shared" si="36"/>
        <v>562900</v>
      </c>
      <c r="L160" s="4"/>
      <c r="M160" s="102"/>
      <c r="N160" s="4"/>
      <c r="O160" s="12"/>
      <c r="P160" s="12">
        <v>562900</v>
      </c>
      <c r="Q160" s="77">
        <f t="shared" si="34"/>
        <v>562900</v>
      </c>
      <c r="T160" s="35"/>
    </row>
    <row r="161" spans="1:20" s="8" customFormat="1" ht="35.25" customHeight="1">
      <c r="A161" s="20" t="s">
        <v>352</v>
      </c>
      <c r="B161" s="80">
        <v>3100000</v>
      </c>
      <c r="C161" s="20"/>
      <c r="D161" s="81" t="s">
        <v>353</v>
      </c>
      <c r="E161" s="44"/>
      <c r="F161" s="78">
        <f>F162</f>
        <v>3041400</v>
      </c>
      <c r="G161" s="78">
        <f t="shared" ref="G161:P161" si="39">G162</f>
        <v>3041400</v>
      </c>
      <c r="H161" s="11">
        <f t="shared" si="39"/>
        <v>2738700</v>
      </c>
      <c r="I161" s="11">
        <f t="shared" si="39"/>
        <v>81250</v>
      </c>
      <c r="J161" s="11">
        <f t="shared" si="39"/>
        <v>0</v>
      </c>
      <c r="K161" s="11">
        <f t="shared" si="39"/>
        <v>36000</v>
      </c>
      <c r="L161" s="11">
        <f t="shared" si="39"/>
        <v>36000</v>
      </c>
      <c r="M161" s="11">
        <f t="shared" si="39"/>
        <v>0</v>
      </c>
      <c r="N161" s="11">
        <f t="shared" si="39"/>
        <v>0</v>
      </c>
      <c r="O161" s="11">
        <f t="shared" si="39"/>
        <v>0</v>
      </c>
      <c r="P161" s="11">
        <f t="shared" si="39"/>
        <v>36000</v>
      </c>
      <c r="Q161" s="11">
        <f>F161+K161</f>
        <v>3077400</v>
      </c>
      <c r="T161" s="35"/>
    </row>
    <row r="162" spans="1:20" s="8" customFormat="1" ht="32.25" customHeight="1">
      <c r="A162" s="21" t="s">
        <v>354</v>
      </c>
      <c r="B162" s="82">
        <v>3110000</v>
      </c>
      <c r="C162" s="21"/>
      <c r="D162" s="83" t="str">
        <f>D161</f>
        <v>Управління комунального майна  та земельних віднгосин</v>
      </c>
      <c r="E162" s="47"/>
      <c r="F162" s="77">
        <f>SUM(F163:F168)</f>
        <v>3041400</v>
      </c>
      <c r="G162" s="77">
        <f t="shared" ref="G162:P162" si="40">SUM(G163:G168)</f>
        <v>3041400</v>
      </c>
      <c r="H162" s="77">
        <f t="shared" si="40"/>
        <v>2738700</v>
      </c>
      <c r="I162" s="77">
        <f t="shared" si="40"/>
        <v>81250</v>
      </c>
      <c r="J162" s="77">
        <f t="shared" si="40"/>
        <v>0</v>
      </c>
      <c r="K162" s="77">
        <f t="shared" si="40"/>
        <v>36000</v>
      </c>
      <c r="L162" s="77">
        <f t="shared" si="40"/>
        <v>36000</v>
      </c>
      <c r="M162" s="77">
        <f t="shared" si="40"/>
        <v>0</v>
      </c>
      <c r="N162" s="77">
        <f t="shared" si="40"/>
        <v>0</v>
      </c>
      <c r="O162" s="77">
        <f t="shared" si="40"/>
        <v>0</v>
      </c>
      <c r="P162" s="77">
        <f t="shared" si="40"/>
        <v>36000</v>
      </c>
      <c r="Q162" s="4">
        <f t="shared" ref="Q162:Q168" si="41">F162+K162</f>
        <v>3077400</v>
      </c>
      <c r="T162" s="35"/>
    </row>
    <row r="163" spans="1:20" s="8" customFormat="1" ht="46.5" customHeight="1">
      <c r="A163" s="22" t="s">
        <v>355</v>
      </c>
      <c r="B163" s="22" t="s">
        <v>365</v>
      </c>
      <c r="C163" s="22" t="s">
        <v>61</v>
      </c>
      <c r="D163" s="58" t="s">
        <v>307</v>
      </c>
      <c r="E163" s="7"/>
      <c r="F163" s="4">
        <f>G163</f>
        <v>2905400</v>
      </c>
      <c r="G163" s="4">
        <v>2905400</v>
      </c>
      <c r="H163" s="12">
        <v>2738700</v>
      </c>
      <c r="I163" s="12">
        <f>77350+3900</f>
        <v>81250</v>
      </c>
      <c r="J163" s="12"/>
      <c r="K163" s="4">
        <f t="shared" ref="K163:K168" si="42">M163+P163</f>
        <v>0</v>
      </c>
      <c r="L163" s="4"/>
      <c r="M163" s="102"/>
      <c r="N163" s="4"/>
      <c r="O163" s="12"/>
      <c r="P163" s="12">
        <f>L163</f>
        <v>0</v>
      </c>
      <c r="Q163" s="4">
        <f t="shared" si="41"/>
        <v>2905400</v>
      </c>
      <c r="T163" s="35"/>
    </row>
    <row r="164" spans="1:20" s="8" customFormat="1" ht="20.25" customHeight="1">
      <c r="A164" s="22" t="s">
        <v>356</v>
      </c>
      <c r="B164" s="22" t="s">
        <v>282</v>
      </c>
      <c r="C164" s="22" t="s">
        <v>72</v>
      </c>
      <c r="D164" s="58" t="s">
        <v>139</v>
      </c>
      <c r="E164" s="7"/>
      <c r="F164" s="77">
        <f>G164</f>
        <v>36000</v>
      </c>
      <c r="G164" s="77">
        <f>35000+1000</f>
        <v>36000</v>
      </c>
      <c r="H164" s="12"/>
      <c r="I164" s="12"/>
      <c r="J164" s="12"/>
      <c r="K164" s="4">
        <f t="shared" si="42"/>
        <v>0</v>
      </c>
      <c r="L164" s="4"/>
      <c r="M164" s="102"/>
      <c r="N164" s="4"/>
      <c r="O164" s="12"/>
      <c r="P164" s="12"/>
      <c r="Q164" s="4">
        <f t="shared" si="41"/>
        <v>36000</v>
      </c>
      <c r="T164" s="35"/>
    </row>
    <row r="165" spans="1:20" s="8" customFormat="1" ht="20.25" customHeight="1">
      <c r="A165" s="22" t="s">
        <v>357</v>
      </c>
      <c r="B165" s="22" t="s">
        <v>384</v>
      </c>
      <c r="C165" s="22" t="s">
        <v>70</v>
      </c>
      <c r="D165" s="72" t="s">
        <v>116</v>
      </c>
      <c r="E165" s="7"/>
      <c r="F165" s="77">
        <f>G165</f>
        <v>65000</v>
      </c>
      <c r="G165" s="77">
        <v>65000</v>
      </c>
      <c r="H165" s="12"/>
      <c r="I165" s="12"/>
      <c r="J165" s="12"/>
      <c r="K165" s="4">
        <f t="shared" si="42"/>
        <v>0</v>
      </c>
      <c r="L165" s="4"/>
      <c r="M165" s="102"/>
      <c r="N165" s="4"/>
      <c r="O165" s="12"/>
      <c r="P165" s="12"/>
      <c r="Q165" s="4">
        <f t="shared" si="41"/>
        <v>65000</v>
      </c>
      <c r="T165" s="35"/>
    </row>
    <row r="166" spans="1:20" s="8" customFormat="1" ht="36.75" customHeight="1">
      <c r="A166" s="22" t="s">
        <v>358</v>
      </c>
      <c r="B166" s="22" t="s">
        <v>462</v>
      </c>
      <c r="C166" s="22" t="s">
        <v>210</v>
      </c>
      <c r="D166" s="61" t="s">
        <v>267</v>
      </c>
      <c r="E166" s="7"/>
      <c r="F166" s="4">
        <f>G166</f>
        <v>0</v>
      </c>
      <c r="G166" s="4"/>
      <c r="H166" s="12"/>
      <c r="I166" s="12"/>
      <c r="J166" s="12"/>
      <c r="K166" s="4">
        <f t="shared" si="42"/>
        <v>11000</v>
      </c>
      <c r="L166" s="4">
        <v>11000</v>
      </c>
      <c r="M166" s="102"/>
      <c r="N166" s="4"/>
      <c r="O166" s="12"/>
      <c r="P166" s="12">
        <f>L166</f>
        <v>11000</v>
      </c>
      <c r="Q166" s="4">
        <f t="shared" si="41"/>
        <v>11000</v>
      </c>
      <c r="T166" s="35"/>
    </row>
    <row r="167" spans="1:20" s="8" customFormat="1" ht="44.45" customHeight="1">
      <c r="A167" s="22" t="s">
        <v>488</v>
      </c>
      <c r="B167" s="22" t="s">
        <v>472</v>
      </c>
      <c r="C167" s="22" t="s">
        <v>473</v>
      </c>
      <c r="D167" s="62" t="s">
        <v>474</v>
      </c>
      <c r="E167" s="13"/>
      <c r="F167" s="4">
        <f>G167+J167</f>
        <v>35000</v>
      </c>
      <c r="G167" s="93">
        <v>35000</v>
      </c>
      <c r="H167" s="94"/>
      <c r="I167" s="94"/>
      <c r="J167" s="94"/>
      <c r="K167" s="4">
        <f t="shared" si="42"/>
        <v>25000</v>
      </c>
      <c r="L167" s="93">
        <v>25000</v>
      </c>
      <c r="M167" s="93"/>
      <c r="N167" s="93"/>
      <c r="O167" s="94"/>
      <c r="P167" s="94">
        <v>25000</v>
      </c>
      <c r="Q167" s="4">
        <f>F167+K167</f>
        <v>60000</v>
      </c>
      <c r="T167" s="35"/>
    </row>
    <row r="168" spans="1:20" s="8" customFormat="1" ht="81.75" hidden="1" customHeight="1">
      <c r="A168" s="22" t="s">
        <v>359</v>
      </c>
      <c r="B168" s="22" t="s">
        <v>463</v>
      </c>
      <c r="C168" s="22" t="s">
        <v>210</v>
      </c>
      <c r="D168" s="62" t="s">
        <v>257</v>
      </c>
      <c r="E168" s="7"/>
      <c r="F168" s="4">
        <f>G168</f>
        <v>0</v>
      </c>
      <c r="G168" s="4"/>
      <c r="H168" s="12"/>
      <c r="I168" s="12"/>
      <c r="J168" s="12"/>
      <c r="K168" s="4">
        <f t="shared" si="42"/>
        <v>0</v>
      </c>
      <c r="L168" s="4"/>
      <c r="M168" s="102"/>
      <c r="N168" s="4"/>
      <c r="O168" s="12"/>
      <c r="P168" s="12">
        <f>L168</f>
        <v>0</v>
      </c>
      <c r="Q168" s="4">
        <f t="shared" si="41"/>
        <v>0</v>
      </c>
      <c r="T168" s="35"/>
    </row>
    <row r="169" spans="1:20" s="45" customFormat="1" ht="20.25" customHeight="1">
      <c r="A169" s="20" t="s">
        <v>202</v>
      </c>
      <c r="B169" s="32">
        <v>3700000</v>
      </c>
      <c r="C169" s="43"/>
      <c r="D169" s="64" t="s">
        <v>5</v>
      </c>
      <c r="E169" s="44" t="s">
        <v>5</v>
      </c>
      <c r="F169" s="109">
        <f>F170</f>
        <v>11999365</v>
      </c>
      <c r="G169" s="109">
        <f t="shared" ref="G169:P169" si="43">G170</f>
        <v>5504364</v>
      </c>
      <c r="H169" s="11">
        <f t="shared" si="43"/>
        <v>4745000</v>
      </c>
      <c r="I169" s="11">
        <f t="shared" si="43"/>
        <v>114000</v>
      </c>
      <c r="J169" s="11">
        <f t="shared" si="43"/>
        <v>0</v>
      </c>
      <c r="K169" s="78">
        <f t="shared" si="43"/>
        <v>60000</v>
      </c>
      <c r="L169" s="11">
        <f t="shared" si="43"/>
        <v>60000</v>
      </c>
      <c r="M169" s="11">
        <f t="shared" si="43"/>
        <v>0</v>
      </c>
      <c r="N169" s="11">
        <f t="shared" si="43"/>
        <v>0</v>
      </c>
      <c r="O169" s="11">
        <f t="shared" si="43"/>
        <v>0</v>
      </c>
      <c r="P169" s="11">
        <f t="shared" si="43"/>
        <v>60000</v>
      </c>
      <c r="Q169" s="78">
        <f t="shared" si="34"/>
        <v>12059365</v>
      </c>
      <c r="R169" s="14"/>
      <c r="T169" s="39"/>
    </row>
    <row r="170" spans="1:20" s="45" customFormat="1" ht="18.600000000000001" customHeight="1">
      <c r="A170" s="21" t="s">
        <v>203</v>
      </c>
      <c r="B170" s="33">
        <v>3710000</v>
      </c>
      <c r="C170" s="46"/>
      <c r="D170" s="65" t="str">
        <f>D169</f>
        <v>Фінансове управління міської ради</v>
      </c>
      <c r="E170" s="47"/>
      <c r="F170" s="110">
        <f>SUM(F171:F178)</f>
        <v>11999365</v>
      </c>
      <c r="G170" s="110">
        <f t="shared" ref="G170:P170" si="44">SUM(G171:G178)</f>
        <v>5504364</v>
      </c>
      <c r="H170" s="110">
        <f t="shared" si="44"/>
        <v>4745000</v>
      </c>
      <c r="I170" s="110">
        <f t="shared" si="44"/>
        <v>114000</v>
      </c>
      <c r="J170" s="110">
        <f t="shared" si="44"/>
        <v>0</v>
      </c>
      <c r="K170" s="110">
        <f t="shared" si="44"/>
        <v>60000</v>
      </c>
      <c r="L170" s="110">
        <f t="shared" si="44"/>
        <v>60000</v>
      </c>
      <c r="M170" s="110">
        <f t="shared" si="44"/>
        <v>0</v>
      </c>
      <c r="N170" s="110">
        <f t="shared" si="44"/>
        <v>0</v>
      </c>
      <c r="O170" s="110">
        <f t="shared" si="44"/>
        <v>0</v>
      </c>
      <c r="P170" s="110">
        <f t="shared" si="44"/>
        <v>60000</v>
      </c>
      <c r="Q170" s="77">
        <f t="shared" si="34"/>
        <v>12059365</v>
      </c>
      <c r="R170" s="14"/>
      <c r="T170" s="39"/>
    </row>
    <row r="171" spans="1:20" s="8" customFormat="1" ht="51.75" customHeight="1">
      <c r="A171" s="22" t="s">
        <v>204</v>
      </c>
      <c r="B171" s="22" t="s">
        <v>365</v>
      </c>
      <c r="C171" s="22" t="s">
        <v>61</v>
      </c>
      <c r="D171" s="58" t="s">
        <v>307</v>
      </c>
      <c r="E171" s="7" t="s">
        <v>2</v>
      </c>
      <c r="F171" s="4">
        <f>G171+J171</f>
        <v>5063512</v>
      </c>
      <c r="G171" s="4">
        <f>5063500+12</f>
        <v>5063512</v>
      </c>
      <c r="H171" s="12">
        <v>4745000</v>
      </c>
      <c r="I171" s="12">
        <v>114000</v>
      </c>
      <c r="J171" s="12"/>
      <c r="K171" s="4">
        <f t="shared" ref="K171:K178" si="45">M171+P171</f>
        <v>10000</v>
      </c>
      <c r="L171" s="4">
        <v>10000</v>
      </c>
      <c r="M171" s="12"/>
      <c r="N171" s="4"/>
      <c r="O171" s="12"/>
      <c r="P171" s="12">
        <v>10000</v>
      </c>
      <c r="Q171" s="4">
        <f t="shared" si="34"/>
        <v>5073512</v>
      </c>
      <c r="T171" s="35"/>
    </row>
    <row r="172" spans="1:20" s="8" customFormat="1" ht="22.5" customHeight="1">
      <c r="A172" s="22" t="s">
        <v>254</v>
      </c>
      <c r="B172" s="22" t="s">
        <v>282</v>
      </c>
      <c r="C172" s="22" t="s">
        <v>72</v>
      </c>
      <c r="D172" s="58" t="s">
        <v>139</v>
      </c>
      <c r="E172" s="7"/>
      <c r="F172" s="77">
        <f>G172+J172</f>
        <v>3250</v>
      </c>
      <c r="G172" s="77">
        <f>2250+1000</f>
        <v>3250</v>
      </c>
      <c r="H172" s="12"/>
      <c r="I172" s="12"/>
      <c r="J172" s="12"/>
      <c r="K172" s="4">
        <f t="shared" si="45"/>
        <v>0</v>
      </c>
      <c r="L172" s="4"/>
      <c r="M172" s="12"/>
      <c r="N172" s="4"/>
      <c r="O172" s="12"/>
      <c r="P172" s="12"/>
      <c r="Q172" s="4">
        <f t="shared" si="34"/>
        <v>3250</v>
      </c>
      <c r="T172" s="35"/>
    </row>
    <row r="173" spans="1:20" s="8" customFormat="1" ht="44.45" customHeight="1">
      <c r="A173" s="22" t="s">
        <v>489</v>
      </c>
      <c r="B173" s="22" t="s">
        <v>472</v>
      </c>
      <c r="C173" s="22" t="s">
        <v>473</v>
      </c>
      <c r="D173" s="62" t="s">
        <v>474</v>
      </c>
      <c r="E173" s="13"/>
      <c r="F173" s="4">
        <f>G173+J173</f>
        <v>60000</v>
      </c>
      <c r="G173" s="93">
        <v>60000</v>
      </c>
      <c r="H173" s="94"/>
      <c r="I173" s="94"/>
      <c r="J173" s="94"/>
      <c r="K173" s="4">
        <f t="shared" si="45"/>
        <v>50000</v>
      </c>
      <c r="L173" s="93">
        <v>50000</v>
      </c>
      <c r="M173" s="93"/>
      <c r="N173" s="93"/>
      <c r="O173" s="94"/>
      <c r="P173" s="94">
        <v>50000</v>
      </c>
      <c r="Q173" s="4">
        <f>F173+K173</f>
        <v>110000</v>
      </c>
      <c r="T173" s="35"/>
    </row>
    <row r="174" spans="1:20" s="8" customFormat="1" ht="32.25" hidden="1" customHeight="1">
      <c r="A174" s="22" t="s">
        <v>343</v>
      </c>
      <c r="B174" s="22" t="s">
        <v>464</v>
      </c>
      <c r="C174" s="22" t="s">
        <v>282</v>
      </c>
      <c r="D174" s="58" t="s">
        <v>344</v>
      </c>
      <c r="E174" s="7"/>
      <c r="F174" s="77">
        <f>G174+J174</f>
        <v>0</v>
      </c>
      <c r="G174" s="77"/>
      <c r="H174" s="12"/>
      <c r="I174" s="12"/>
      <c r="J174" s="105"/>
      <c r="K174" s="4"/>
      <c r="L174" s="4"/>
      <c r="M174" s="12"/>
      <c r="N174" s="4"/>
      <c r="O174" s="12"/>
      <c r="P174" s="12"/>
      <c r="Q174" s="4">
        <f t="shared" si="34"/>
        <v>0</v>
      </c>
      <c r="T174" s="35"/>
    </row>
    <row r="175" spans="1:20" s="8" customFormat="1" ht="32.25" customHeight="1">
      <c r="A175" s="22" t="s">
        <v>321</v>
      </c>
      <c r="B175" s="22" t="s">
        <v>465</v>
      </c>
      <c r="C175" s="22" t="s">
        <v>322</v>
      </c>
      <c r="D175" s="58" t="s">
        <v>323</v>
      </c>
      <c r="E175" s="7"/>
      <c r="F175" s="4">
        <f>G175+J175</f>
        <v>277602</v>
      </c>
      <c r="G175" s="4">
        <v>277602</v>
      </c>
      <c r="H175" s="12"/>
      <c r="I175" s="12"/>
      <c r="J175" s="12"/>
      <c r="K175" s="4">
        <f t="shared" si="45"/>
        <v>0</v>
      </c>
      <c r="L175" s="4"/>
      <c r="M175" s="12"/>
      <c r="N175" s="4"/>
      <c r="O175" s="12"/>
      <c r="P175" s="12"/>
      <c r="Q175" s="4">
        <f t="shared" si="34"/>
        <v>277602</v>
      </c>
      <c r="T175" s="35"/>
    </row>
    <row r="176" spans="1:20" s="8" customFormat="1" ht="24" customHeight="1">
      <c r="A176" s="22" t="s">
        <v>205</v>
      </c>
      <c r="B176" s="22" t="s">
        <v>466</v>
      </c>
      <c r="C176" s="22" t="s">
        <v>72</v>
      </c>
      <c r="D176" s="58" t="s">
        <v>92</v>
      </c>
      <c r="E176" s="7"/>
      <c r="F176" s="77">
        <f>2828295+3666706</f>
        <v>6495001</v>
      </c>
      <c r="G176" s="4"/>
      <c r="H176" s="12"/>
      <c r="I176" s="12"/>
      <c r="J176" s="12"/>
      <c r="K176" s="4">
        <f t="shared" si="45"/>
        <v>0</v>
      </c>
      <c r="L176" s="4"/>
      <c r="M176" s="12"/>
      <c r="N176" s="4"/>
      <c r="O176" s="12"/>
      <c r="P176" s="12"/>
      <c r="Q176" s="77">
        <f>F176+K176</f>
        <v>6495001</v>
      </c>
      <c r="T176" s="35"/>
    </row>
    <row r="177" spans="1:20" s="8" customFormat="1" ht="22.5" hidden="1" customHeight="1">
      <c r="A177" s="22" t="s">
        <v>288</v>
      </c>
      <c r="B177" s="22" t="s">
        <v>467</v>
      </c>
      <c r="C177" s="22" t="s">
        <v>282</v>
      </c>
      <c r="D177" s="58" t="s">
        <v>289</v>
      </c>
      <c r="E177" s="7"/>
      <c r="F177" s="4">
        <f>G177+J177</f>
        <v>0</v>
      </c>
      <c r="G177" s="4"/>
      <c r="H177" s="12"/>
      <c r="I177" s="12"/>
      <c r="J177" s="105"/>
      <c r="K177" s="4">
        <f t="shared" si="45"/>
        <v>0</v>
      </c>
      <c r="L177" s="4"/>
      <c r="M177" s="12"/>
      <c r="N177" s="4"/>
      <c r="O177" s="12"/>
      <c r="P177" s="12"/>
      <c r="Q177" s="4">
        <f t="shared" si="34"/>
        <v>0</v>
      </c>
      <c r="T177" s="35"/>
    </row>
    <row r="178" spans="1:20" s="8" customFormat="1" ht="59.25" customHeight="1">
      <c r="A178" s="22" t="s">
        <v>283</v>
      </c>
      <c r="B178" s="22" t="s">
        <v>468</v>
      </c>
      <c r="C178" s="22" t="s">
        <v>282</v>
      </c>
      <c r="D178" s="58" t="s">
        <v>284</v>
      </c>
      <c r="E178" s="7"/>
      <c r="F178" s="4">
        <f>G178+J178</f>
        <v>100000</v>
      </c>
      <c r="G178" s="4">
        <v>100000</v>
      </c>
      <c r="H178" s="12"/>
      <c r="I178" s="12"/>
      <c r="J178" s="12"/>
      <c r="K178" s="4">
        <f t="shared" si="45"/>
        <v>0</v>
      </c>
      <c r="L178" s="4"/>
      <c r="M178" s="12"/>
      <c r="N178" s="4"/>
      <c r="O178" s="12"/>
      <c r="P178" s="12"/>
      <c r="Q178" s="4">
        <f t="shared" si="34"/>
        <v>100000</v>
      </c>
      <c r="T178" s="35"/>
    </row>
    <row r="179" spans="1:20" s="15" customFormat="1" ht="34.5" customHeight="1">
      <c r="A179" s="86"/>
      <c r="B179" s="86"/>
      <c r="C179" s="86"/>
      <c r="D179" s="84" t="s">
        <v>206</v>
      </c>
      <c r="E179" s="85" t="s">
        <v>13</v>
      </c>
      <c r="F179" s="78">
        <f>F11+F46+F107+F119+F129+F169+F66+F161</f>
        <v>384544014</v>
      </c>
      <c r="G179" s="78">
        <f>G11+G46+G107+G119+G129+G169+G66+G161</f>
        <v>378049013</v>
      </c>
      <c r="H179" s="95">
        <f>H11+H46+H107+H119+H129+H169+H66+H161</f>
        <v>244466440</v>
      </c>
      <c r="I179" s="95">
        <f>I11+I46+I107+I119+I129+I169+I66+I161</f>
        <v>35680580</v>
      </c>
      <c r="J179" s="11">
        <f>J11+J46+J107+J119+J129+J169+J66</f>
        <v>0</v>
      </c>
      <c r="K179" s="78">
        <f>K11+K46+K107+K119+K129+K169+K66+K161</f>
        <v>82125731</v>
      </c>
      <c r="L179" s="78">
        <f>L11+L46+L107+L119+L129+L169+L66+L161</f>
        <v>71634531</v>
      </c>
      <c r="M179" s="78">
        <f>M11+M46+M107+M119+M129+M169+M66+M161</f>
        <v>9828300</v>
      </c>
      <c r="N179" s="11">
        <f>N11+N46+N107+N119+N129+N169+N66</f>
        <v>578050</v>
      </c>
      <c r="O179" s="11">
        <f>O11+O46+O107+O119+O129+O169+O66</f>
        <v>296300</v>
      </c>
      <c r="P179" s="78">
        <f>P11+P46+P107+P119+P129+P169+P66+P161</f>
        <v>72297431</v>
      </c>
      <c r="Q179" s="78">
        <f t="shared" si="34"/>
        <v>466669745</v>
      </c>
      <c r="R179" s="112"/>
      <c r="S179" s="16"/>
      <c r="T179" s="17"/>
    </row>
    <row r="180" spans="1:20" s="53" customFormat="1" ht="21.75" customHeight="1">
      <c r="A180" s="126"/>
      <c r="B180" s="126"/>
      <c r="C180" s="126"/>
      <c r="D180" s="126"/>
      <c r="E180" s="126"/>
      <c r="F180" s="126"/>
      <c r="G180" s="126"/>
      <c r="H180" s="126"/>
      <c r="I180" s="126"/>
      <c r="J180" s="126"/>
      <c r="K180" s="126"/>
      <c r="L180" s="126"/>
      <c r="M180" s="126"/>
      <c r="N180" s="126"/>
      <c r="O180" s="126"/>
      <c r="P180" s="126"/>
      <c r="Q180" s="126"/>
      <c r="T180" s="54"/>
    </row>
    <row r="181" spans="1:20" s="120" customFormat="1" ht="24" customHeight="1">
      <c r="A181" s="119" t="s">
        <v>505</v>
      </c>
      <c r="G181" s="121"/>
      <c r="H181" s="121"/>
      <c r="I181" s="121"/>
      <c r="J181" s="121"/>
    </row>
    <row r="182" spans="1:20" s="120" customFormat="1" ht="22.5" customHeight="1">
      <c r="A182" s="119" t="s">
        <v>506</v>
      </c>
      <c r="G182" s="131" t="s">
        <v>507</v>
      </c>
      <c r="H182" s="131"/>
      <c r="I182" s="131"/>
      <c r="J182" s="131"/>
    </row>
    <row r="183" spans="1:20" s="122" customFormat="1" ht="24.75" customHeight="1">
      <c r="D183" s="2"/>
      <c r="E183" s="8"/>
      <c r="F183" s="123"/>
      <c r="G183" s="123"/>
      <c r="H183" s="123"/>
      <c r="I183" s="123"/>
      <c r="J183" s="123"/>
      <c r="K183" s="123"/>
      <c r="L183" s="123"/>
      <c r="M183" s="123"/>
      <c r="N183" s="123"/>
      <c r="O183" s="123"/>
      <c r="P183" s="123"/>
      <c r="Q183" s="123"/>
      <c r="T183" s="124"/>
    </row>
  </sheetData>
  <mergeCells count="31">
    <mergeCell ref="Q6:Q9"/>
    <mergeCell ref="G7:G9"/>
    <mergeCell ref="P1:Q1"/>
    <mergeCell ref="P4:Q4"/>
    <mergeCell ref="P7:P9"/>
    <mergeCell ref="F6:I6"/>
    <mergeCell ref="K6:P6"/>
    <mergeCell ref="A2:M2"/>
    <mergeCell ref="A3:M3"/>
    <mergeCell ref="A4:C4"/>
    <mergeCell ref="O8:O9"/>
    <mergeCell ref="G182:J182"/>
    <mergeCell ref="P3:Q3"/>
    <mergeCell ref="P2:Q2"/>
    <mergeCell ref="A5:C5"/>
    <mergeCell ref="L7:L9"/>
    <mergeCell ref="M7:M9"/>
    <mergeCell ref="C6:C9"/>
    <mergeCell ref="E6:E9"/>
    <mergeCell ref="K7:K9"/>
    <mergeCell ref="D6:D9"/>
    <mergeCell ref="A6:A9"/>
    <mergeCell ref="A180:Q180"/>
    <mergeCell ref="H8:H9"/>
    <mergeCell ref="I8:I9"/>
    <mergeCell ref="N8:N9"/>
    <mergeCell ref="B6:B9"/>
    <mergeCell ref="N7:O7"/>
    <mergeCell ref="J7:J9"/>
    <mergeCell ref="F7:F9"/>
    <mergeCell ref="H7:I7"/>
  </mergeCells>
  <phoneticPr fontId="5" type="noConversion"/>
  <printOptions horizontalCentered="1"/>
  <pageMargins left="0.2" right="0.2" top="0.23622047244094491" bottom="3.937007874015748E-2" header="0.23622047244094491" footer="0"/>
  <pageSetup paperSize="9" scale="42" fitToHeight="4" orientation="landscape" r:id="rId1"/>
  <headerFooter alignWithMargins="0"/>
  <rowBreaks count="5" manualBreakCount="5">
    <brk id="31" max="16" man="1"/>
    <brk id="56" max="16" man="1"/>
    <brk id="84" max="16" man="1"/>
    <brk id="111" max="16" man="1"/>
    <brk id="13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2019-12-21T08:56:28Z</cp:lastPrinted>
  <dcterms:created xsi:type="dcterms:W3CDTF">2002-10-09T16:25:59Z</dcterms:created>
  <dcterms:modified xsi:type="dcterms:W3CDTF">2019-12-21T12:29:18Z</dcterms:modified>
</cp:coreProperties>
</file>